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35" yWindow="65416" windowWidth="12645" windowHeight="12285" tabRatio="707" activeTab="0"/>
  </bookViews>
  <sheets>
    <sheet name="Zusammenstellung" sheetId="1" r:id="rId1"/>
    <sheet name="Ausgaben-Sammler" sheetId="2" r:id="rId2"/>
    <sheet name="Umsatzsteuer-Voranmeldungen" sheetId="3" r:id="rId3"/>
    <sheet name="Jahres-Umsatzsteuer" sheetId="4" r:id="rId4"/>
    <sheet name="AfA linear" sheetId="5" r:id="rId5"/>
    <sheet name="AfA degressiv" sheetId="6" r:id="rId6"/>
    <sheet name="Einnahmen-Überschuss-Rechnung" sheetId="7" r:id="rId7"/>
  </sheets>
  <definedNames>
    <definedName name="BuchJahr">'Zusammenstellung'!$G$18</definedName>
    <definedName name="degAfA">'AfA degressiv'!$C$14:$P$34</definedName>
    <definedName name="degmSo">'AfA degressiv'!$L$14:$Q$34</definedName>
    <definedName name="degoSo">'AfA degressiv'!$C$14:$E$34</definedName>
    <definedName name="_xlnm.Print_Area" localSheetId="5">'AfA degressiv'!$A$1:$P$40</definedName>
    <definedName name="_xlnm.Print_Area" localSheetId="4">'AfA linear'!$A$1:$K$37</definedName>
    <definedName name="_xlnm.Print_Area" localSheetId="6">'Einnahmen-Überschuss-Rechnung'!$A$1:$C$31</definedName>
    <definedName name="_xlnm.Print_Area" localSheetId="3">'Jahres-Umsatzsteuer'!$A$1:$C$23</definedName>
    <definedName name="_xlnm.Print_Area" localSheetId="0">'Zusammenstellung'!$A$1:$H$39</definedName>
    <definedName name="Laufzeit">'AfA linear'!$A$14:$A$34</definedName>
    <definedName name="linAfA">'AfA linear'!$B$14:$K$34</definedName>
    <definedName name="linmSo">'AfA linear'!$G$14:$K$34</definedName>
    <definedName name="linoSo">'AfA linear'!$B$14:$D$34</definedName>
    <definedName name="NeuJahr">'Zusammenstellung'!$G$9</definedName>
    <definedName name="NeuMonate">'Zusammenstellung'!$G$12</definedName>
    <definedName name="Neuwert">'Zusammenstellung'!$G$15</definedName>
  </definedNames>
  <calcPr fullCalcOnLoad="1"/>
</workbook>
</file>

<file path=xl/comments1.xml><?xml version="1.0" encoding="utf-8"?>
<comments xmlns="http://schemas.openxmlformats.org/spreadsheetml/2006/main">
  <authors>
    <author>Franz Eckl</author>
    <author>Franz</author>
  </authors>
  <commentList>
    <comment ref="B25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D25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E25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F25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G25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B5" authorId="0">
      <text>
        <r>
          <rPr>
            <sz val="8"/>
            <rFont val="Tahoma"/>
            <family val="2"/>
          </rPr>
          <t>Zahlungen des EVU bestehen aus dem Nettobetrag und der erhaltenen Mehr-wertsteuer. Die Beträge stehen in der Vorauszahlungsmitteilung, können aber auch selbst berechnet werden:
Nettobetrag: 
Zahlung get. durch 119 mal 100
MWSt.: 
Zahlung get. durch 119 mal 19</t>
        </r>
      </text>
    </comment>
    <comment ref="D5" authorId="0">
      <text>
        <r>
          <rPr>
            <sz val="8"/>
            <rFont val="Tahoma"/>
            <family val="2"/>
          </rPr>
          <t>Man kriegt vom  FA Geld, wenn man in einem Monat mehr MWSt be-zahlt als erhalten hat und das in der Ust.-Voranmeldung ange-geben hat.  Diesen Betrag hier eintragen!</t>
        </r>
      </text>
    </comment>
    <comment ref="A3" authorId="1">
      <text>
        <r>
          <rPr>
            <b/>
            <sz val="9"/>
            <rFont val="Tahoma"/>
            <family val="2"/>
          </rPr>
          <t>Zahlen bitte mit Komma, nicht mit Punkt eingeben!</t>
        </r>
      </text>
    </comment>
    <comment ref="G12" authorId="0">
      <text>
        <r>
          <rPr>
            <sz val="8"/>
            <rFont val="Tahoma"/>
            <family val="2"/>
          </rPr>
          <t>Beispiel:
Inbetriebnahme am 31. August = 5 Betriebsmonate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Jahreszahl bitte vierstellig eingeben!</t>
        </r>
      </text>
    </comment>
    <comment ref="G18" authorId="0">
      <text>
        <r>
          <rPr>
            <sz val="8"/>
            <rFont val="Tahoma"/>
            <family val="2"/>
          </rPr>
          <t>Jahreszahl bitte vierstellig eingeben!</t>
        </r>
      </text>
    </comment>
    <comment ref="G15" authorId="0">
      <text>
        <r>
          <rPr>
            <sz val="8"/>
            <rFont val="Tahoma"/>
            <family val="2"/>
          </rPr>
          <t>Hier den Gesamtwert netto eintragen, der über 20 Jahre hinweg abgeschrieben werden soll.</t>
        </r>
      </text>
    </comment>
  </commentList>
</comments>
</file>

<file path=xl/comments2.xml><?xml version="1.0" encoding="utf-8"?>
<comments xmlns="http://schemas.openxmlformats.org/spreadsheetml/2006/main">
  <authors>
    <author>Franz Eckl</author>
  </authors>
  <commentList>
    <comment ref="D10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10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10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10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10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21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21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21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21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21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32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32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32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32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32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43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43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43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43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43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54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54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54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54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54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54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65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65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65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65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65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65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76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76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76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76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76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76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87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87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87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87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87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87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98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98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98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98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98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98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109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109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109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109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109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109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120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120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120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120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120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120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  <comment ref="D131" authorId="0">
      <text>
        <r>
          <rPr>
            <sz val="8"/>
            <rFont val="Tahoma"/>
            <family val="2"/>
          </rPr>
          <t>Hier Darlehenszinsen
und Bankgebühren 
eintragen, aber keine
Tilgungsbeiträge!</t>
        </r>
        <r>
          <rPr>
            <sz val="8"/>
            <rFont val="Tahoma"/>
            <family val="0"/>
          </rPr>
          <t xml:space="preserve">
</t>
        </r>
      </text>
    </comment>
    <comment ref="E131" authorId="0">
      <text>
        <r>
          <rPr>
            <sz val="8"/>
            <rFont val="Tahoma"/>
            <family val="0"/>
          </rPr>
          <t>Hier die Beträge eintragen, die man in den Ust.-Vor-anmeldungen ausgerechnet hat und die per Überweisung oder Bankeinzug ans Finanzamt gingen.</t>
        </r>
      </text>
    </comment>
    <comment ref="F131" authorId="0">
      <text>
        <r>
          <rPr>
            <sz val="8"/>
            <rFont val="Tahoma"/>
            <family val="0"/>
          </rPr>
          <t xml:space="preserve">Hier den gesamten Versicherungs-beitrag eintragen! 
Achtung: Die Versicherungssteuer ist keine Vorsteuer!
</t>
        </r>
      </text>
    </comment>
    <comment ref="G131" authorId="0">
      <text>
        <r>
          <rPr>
            <sz val="8"/>
            <rFont val="Tahoma"/>
            <family val="2"/>
          </rPr>
          <t>Hier nur den Nettobetrag  eintragen, die MWSt. auf den Rechnungen gehört in die Spalte Vorsteuer!</t>
        </r>
      </text>
    </comment>
    <comment ref="H131" authorId="0">
      <text>
        <r>
          <rPr>
            <sz val="8"/>
            <rFont val="Tahoma"/>
            <family val="2"/>
          </rPr>
          <t>Wie unter Reparaturen: keine Mehrwertsteuer - nur Nettobeträge!</t>
        </r>
      </text>
    </comment>
    <comment ref="I131" authorId="0">
      <text>
        <r>
          <rPr>
            <sz val="8"/>
            <rFont val="Tahoma"/>
            <family val="2"/>
          </rPr>
          <t>Hier wird die Summe aller Mehrwertsteuerbeträge auf erhaltenen Rechnungen des jeweiligen Monats eingetragen. 
Die Summe kann man berechnen lassen, indem man zunächst ein Istgleich-Zeichen tippt und dann die folgenden Zahlen mit einem Pluszeichen verbindet. Die Eingabe schließt man mit der Entertaste ab.
Beispiel: = 32,30+6,60+ 9,70 Enter - Als Ergebnis wird 48,60 € angezeigt.</t>
        </r>
      </text>
    </comment>
  </commentList>
</comments>
</file>

<file path=xl/comments3.xml><?xml version="1.0" encoding="utf-8"?>
<comments xmlns="http://schemas.openxmlformats.org/spreadsheetml/2006/main">
  <authors>
    <author>Franz Eckl</author>
    <author>Franz</author>
  </authors>
  <commentList>
    <comment ref="E21" authorId="0">
      <text>
        <r>
          <rPr>
            <sz val="8"/>
            <rFont val="Tahoma"/>
            <family val="2"/>
          </rPr>
          <t>Es kann durchaus sein, dass eine Quartalsmeldung um Centbeträge von der Meldung der 3 entspre-chenden Monate abweicht (Das liegt an der Übermittlung der abgerundeten Beträge).</t>
        </r>
      </text>
    </comment>
    <comment ref="B3" authorId="1">
      <text>
        <r>
          <rPr>
            <sz val="8"/>
            <rFont val="Tahoma"/>
            <family val="2"/>
          </rPr>
          <t>Wie im Elster-Formular gefordert, sind die Zahlungen auf ganze Euro gerundet.</t>
        </r>
      </text>
    </comment>
    <comment ref="B21" authorId="1">
      <text>
        <r>
          <rPr>
            <sz val="8"/>
            <rFont val="Tahoma"/>
            <family val="2"/>
          </rPr>
          <t>Wie im Elster-Formular gefordert, sind die Zahlungen auf ganze Euro gerundet.</t>
        </r>
      </text>
    </comment>
  </commentList>
</comments>
</file>

<file path=xl/comments4.xml><?xml version="1.0" encoding="utf-8"?>
<comments xmlns="http://schemas.openxmlformats.org/spreadsheetml/2006/main">
  <authors>
    <author>Franz Eckl</author>
  </authors>
  <commentList>
    <comment ref="A13" authorId="0">
      <text>
        <r>
          <rPr>
            <sz val="8"/>
            <rFont val="Tahoma"/>
            <family val="0"/>
          </rPr>
          <t>Bitte entsprechende Vorauszahlungsart auswählen!</t>
        </r>
      </text>
    </comment>
    <comment ref="A19" authorId="0">
      <text>
        <r>
          <rPr>
            <sz val="8"/>
            <rFont val="Tahoma"/>
            <family val="2"/>
          </rPr>
          <t>Bitte entsprechende Vorauszahlungsart auswählen!</t>
        </r>
      </text>
    </comment>
  </commentList>
</comments>
</file>

<file path=xl/sharedStrings.xml><?xml version="1.0" encoding="utf-8"?>
<sst xmlns="http://schemas.openxmlformats.org/spreadsheetml/2006/main" count="500" uniqueCount="171">
  <si>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</si>
  <si>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</si>
  <si>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</si>
  <si>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</si>
  <si>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</si>
  <si>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</si>
  <si>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</si>
  <si>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</si>
  <si>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</si>
  <si>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</si>
  <si>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</si>
  <si>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</si>
  <si>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Nettobetrag</t>
  </si>
  <si>
    <t>Zahlungen des EVU</t>
  </si>
  <si>
    <t>MWSt</t>
  </si>
  <si>
    <t>Rückerstattung</t>
  </si>
  <si>
    <t>Mehrwertsteuer</t>
  </si>
  <si>
    <t>Einnahmen</t>
  </si>
  <si>
    <t xml:space="preserve">Ausgaben </t>
  </si>
  <si>
    <t>Kosten für</t>
  </si>
  <si>
    <t>Versicherung</t>
  </si>
  <si>
    <t>Reparaturen</t>
  </si>
  <si>
    <t>Sonstiges</t>
  </si>
  <si>
    <t>(Nettobetrag)</t>
  </si>
  <si>
    <t>an FA bezahlte</t>
  </si>
  <si>
    <t>Zins und</t>
  </si>
  <si>
    <t>Finanzierung</t>
  </si>
  <si>
    <t>bezahlte</t>
  </si>
  <si>
    <t>Vorsteuer</t>
  </si>
  <si>
    <t>Summe Betriebseinnahmen</t>
  </si>
  <si>
    <t>AfA</t>
  </si>
  <si>
    <t>Zins und Finanzierung</t>
  </si>
  <si>
    <t>Sonstige Ausgaben</t>
  </si>
  <si>
    <t>Bezahlte Umsatzsteuer</t>
  </si>
  <si>
    <t>Summe Betriebsausgaben</t>
  </si>
  <si>
    <t>Berechnete Vorsteuer</t>
  </si>
  <si>
    <t>Betriebseinnahmen</t>
  </si>
  <si>
    <t>Betriebsausgaben</t>
  </si>
  <si>
    <t>gerundet auf ganze Euro</t>
  </si>
  <si>
    <t>Zeile 33</t>
  </si>
  <si>
    <t>daraus berechn. Umsatzsteuer</t>
  </si>
  <si>
    <t>Abziehbare Vorsteuer</t>
  </si>
  <si>
    <t>Zeile 62</t>
  </si>
  <si>
    <t>Summe der Voranmeldungen</t>
  </si>
  <si>
    <t>Zeile 108</t>
  </si>
  <si>
    <t>Zeile 10</t>
  </si>
  <si>
    <t>Zeile 12</t>
  </si>
  <si>
    <t>Zeile 13</t>
  </si>
  <si>
    <t>Anlageverz. 2</t>
  </si>
  <si>
    <t>Zeile 41</t>
  </si>
  <si>
    <t>Zeile 52</t>
  </si>
  <si>
    <t>Zeile 53</t>
  </si>
  <si>
    <t>Zeilen 48 bis 51</t>
  </si>
  <si>
    <t>incl. Versich.St.</t>
  </si>
  <si>
    <t>Stromerlös vom EVU netto</t>
  </si>
  <si>
    <t>Vom FA erstattete Umsatzsteuer</t>
  </si>
  <si>
    <t>MWSt-Zahlungen vom EVU</t>
  </si>
  <si>
    <t>Vorauszahlungen EVU netto</t>
  </si>
  <si>
    <t>FA = Finanzamt</t>
  </si>
  <si>
    <t>Abkürzungen:</t>
  </si>
  <si>
    <t>Beträge eintragen in</t>
  </si>
  <si>
    <t>Elster-USt.Formular</t>
  </si>
  <si>
    <t>Umsatzsteuerberechnung</t>
  </si>
  <si>
    <t>MWSt vom FA</t>
  </si>
  <si>
    <t>AfA 1. Betriebsjahr</t>
  </si>
  <si>
    <t>AfA Folgejahre</t>
  </si>
  <si>
    <t>AfA 21. Betriebsjahr</t>
  </si>
  <si>
    <t>Anzahl der Betriebs-</t>
  </si>
  <si>
    <t>monate im 1. Jahr</t>
  </si>
  <si>
    <t>Neuanschaffung</t>
  </si>
  <si>
    <t>Neupreis der</t>
  </si>
  <si>
    <t>Anlage (netto)</t>
  </si>
  <si>
    <t>Jahr</t>
  </si>
  <si>
    <t>Abschreibung</t>
  </si>
  <si>
    <t>Restwert</t>
  </si>
  <si>
    <t>Anlagenwert</t>
  </si>
  <si>
    <t>Jahr der</t>
  </si>
  <si>
    <t>Lineare AfA</t>
  </si>
  <si>
    <t>1. Betriebsjahr</t>
  </si>
  <si>
    <t>2. - 5. Betriebsjahr</t>
  </si>
  <si>
    <t xml:space="preserve">Sonderabschreib. (ver- </t>
  </si>
  <si>
    <t>teilbar auf Jahre 1 - 5)</t>
  </si>
  <si>
    <t>AfA = Abschreibung (Absetzung für Abnutzung)</t>
  </si>
  <si>
    <t>min 5 % - max 12.5 %</t>
  </si>
  <si>
    <t>Abschreibungswert</t>
  </si>
  <si>
    <t>Zusammenstellung: Franz Eckl, 84333 Malgersdorf</t>
  </si>
  <si>
    <t>email: fr.eckl@gmx.de</t>
  </si>
  <si>
    <t>Tabellen zur Abschreibung</t>
  </si>
  <si>
    <t>lineare AfA mit Sonderabschreibung</t>
  </si>
  <si>
    <t>im 1. Jahr</t>
  </si>
  <si>
    <t>im 21. Jahr</t>
  </si>
  <si>
    <t>ges. Abschreibung</t>
  </si>
  <si>
    <t>für erste 5 Jahre</t>
  </si>
  <si>
    <t>Weitergabe nur unverändert mit Quellenangabe erlaubt.</t>
  </si>
  <si>
    <t>Buchungsjahr:</t>
  </si>
  <si>
    <t>lineare AfA ohne Sonderabschreibung</t>
  </si>
  <si>
    <t>Zeile 27</t>
  </si>
  <si>
    <t>Zeile 55</t>
  </si>
  <si>
    <t>Zeile 67</t>
  </si>
  <si>
    <t>Monat</t>
  </si>
  <si>
    <t>Zahlung des EVU</t>
  </si>
  <si>
    <t>bezahlte Vorsteuer</t>
  </si>
  <si>
    <t>EÜR = Einnahmen-Überschuss-Rechnung</t>
  </si>
  <si>
    <t>Restdauer</t>
  </si>
  <si>
    <t>Linearwert</t>
  </si>
  <si>
    <t>Degress.Wert</t>
  </si>
  <si>
    <t>Abschreibungssumme</t>
  </si>
  <si>
    <t>AfA degressiv mit Sonderabschr. und Wechsel auf lin. AfA</t>
  </si>
  <si>
    <t>im Elster-Formular</t>
  </si>
  <si>
    <t>EVU = Energie-Versorgungs-Unternehmen</t>
  </si>
  <si>
    <t>Berechnung in Z.109</t>
  </si>
  <si>
    <r>
      <t>einzutragen</t>
    </r>
    <r>
      <rPr>
        <sz val="10"/>
        <rFont val="Arial"/>
        <family val="0"/>
      </rPr>
      <t xml:space="preserve"> in</t>
    </r>
  </si>
  <si>
    <r>
      <t>berechnet</t>
    </r>
    <r>
      <rPr>
        <sz val="10"/>
        <rFont val="Arial"/>
        <family val="0"/>
      </rPr>
      <t xml:space="preserve"> in</t>
    </r>
  </si>
  <si>
    <t>USt-Voranmeldung</t>
  </si>
  <si>
    <t>dar. berechn. MWSt</t>
  </si>
  <si>
    <t>Quartal</t>
  </si>
  <si>
    <t>I</t>
  </si>
  <si>
    <t>II</t>
  </si>
  <si>
    <t>III</t>
  </si>
  <si>
    <t>IV</t>
  </si>
  <si>
    <t>=</t>
  </si>
  <si>
    <t>lineare AfA</t>
  </si>
  <si>
    <t>Sonderabschreibung</t>
  </si>
  <si>
    <t>Manuelle Verteilung</t>
  </si>
  <si>
    <t>der So.-Abschreibung</t>
  </si>
  <si>
    <t>in Höhe von</t>
  </si>
  <si>
    <t>Sonder-AfA</t>
  </si>
  <si>
    <t>Gesamt-AfA</t>
  </si>
  <si>
    <t>bisher verteilt:</t>
  </si>
  <si>
    <t>Abschreibungssummen</t>
  </si>
  <si>
    <t>Berechnung in Z.101</t>
  </si>
  <si>
    <t>bei monatlichen Voranmeldungen</t>
  </si>
  <si>
    <t>bei vierteljährlichen Voranmeldungen</t>
  </si>
  <si>
    <t>Berechn. in Zeile 55</t>
  </si>
  <si>
    <t>Berechn. in Zeile 67</t>
  </si>
  <si>
    <t>Hinweise:</t>
  </si>
  <si>
    <t>Versionsstand:</t>
  </si>
  <si>
    <r>
      <t xml:space="preserve">degr. / </t>
    </r>
    <r>
      <rPr>
        <b/>
        <sz val="11"/>
        <color indexed="12"/>
        <rFont val="Arial"/>
        <family val="2"/>
      </rPr>
      <t>lin.</t>
    </r>
    <r>
      <rPr>
        <b/>
        <sz val="11"/>
        <rFont val="Arial"/>
        <family val="2"/>
      </rPr>
      <t xml:space="preserve"> AfA</t>
    </r>
  </si>
  <si>
    <t>linear ohne Sonderabschreibung</t>
  </si>
  <si>
    <t>linear mit Sonderabschreibung</t>
  </si>
  <si>
    <t>degressiv mit Sonderabschreibung</t>
  </si>
  <si>
    <t>Buchungsjahr</t>
  </si>
  <si>
    <t>Jahr der Neuanschaffung</t>
  </si>
  <si>
    <t>Abschreibungsart</t>
  </si>
  <si>
    <t>degressiv ohne Sonderabschreibung</t>
  </si>
  <si>
    <t>Hier klicken und AfA-Art wählen!</t>
  </si>
  <si>
    <t>gesamte Jahresabschreibung</t>
  </si>
  <si>
    <t>durchgestrichene rote Zahlen = Quartal noch nicht abgeschlossen!</t>
  </si>
  <si>
    <t>Ausgefüllt werden können nur die Zellen mit hellgrüner Farbe. Die anderen Zellen sind per Blattschutz ohne Passwort gesichert.</t>
  </si>
  <si>
    <t>Zellen mit einem kleinen roten Dreieck zeigen beim Darüberfahren mit der Maus einen Hilfstext an.</t>
  </si>
  <si>
    <t>EVU = Energie-Versorgungs-Unternehmen; FA = Finanzamt; MWSt = Mehrwertsteuer</t>
  </si>
  <si>
    <t>Inbetriebnahme</t>
  </si>
  <si>
    <t>Gesamt-Neuwert der</t>
  </si>
  <si>
    <t>Kommentare und Hinweise ausdrücklich erwünscht!</t>
  </si>
  <si>
    <t>Zusammenstellung: Einnahmen, Ausgaben, Grunddaten</t>
  </si>
  <si>
    <t>aktuelles</t>
  </si>
  <si>
    <t xml:space="preserve"> Buchungsjahr</t>
  </si>
  <si>
    <t>AfA degessiv ohne Sonderabschreibung mit Wechsel auf lin. AfA</t>
  </si>
  <si>
    <t>Elster-EÜR-Formular</t>
  </si>
  <si>
    <t>aus Zusammenstellung G6!</t>
  </si>
  <si>
    <t>Anlagen - Grunddaten</t>
  </si>
  <si>
    <t>wichtig v.a. für AfA - Berechnung</t>
  </si>
  <si>
    <t>Datum</t>
  </si>
  <si>
    <t>Buchungstext</t>
  </si>
  <si>
    <t>Nr.</t>
  </si>
  <si>
    <t>Monat:</t>
  </si>
  <si>
    <t>Ausgabensammler</t>
  </si>
  <si>
    <t>Bitte gewünschtes Quartal auswählen!</t>
  </si>
  <si>
    <t>Restw. o. So</t>
  </si>
  <si>
    <t>Neu in dieser Version: Ausgaben-Sammler, Restwertberechnung mit Sonderausgaben (wie in Elster)</t>
  </si>
  <si>
    <t>Bitte die Ausgaben im Blatt "Ausgaben-Sammler" erfassen!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</si>
</sst>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  <numFmt numFmtId="166" formatCode="#,##0.00\ &quot;€&quot;"/>
    <numFmt numFmtId="167" formatCode="[$-407]dddd\,\ d\.\ mmmm\ yyyy"/>
    <numFmt numFmtId="168" formatCode="#,##0.000\ &quot;€&quot;"/>
    <numFmt numFmtId="169" formatCode="#,##0.0000\ &quot;€&quot;"/>
    <numFmt numFmtId="170" formatCode="#,##0.00000\ &quot;€&quot;"/>
    <numFmt numFmtId="171" formatCode="#,##0.0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000\ &quot;€&quot;"/>
    <numFmt numFmtId="178" formatCode="#,##0.0000000\ &quot;€&quot;"/>
    <numFmt numFmtId="179" formatCode="#,##0.00000000\ &quot;€&quot;"/>
    <numFmt numFmtId="180" formatCode="#,##0.000000000\ &quot;€&quot;"/>
    <numFmt numFmtId="181" formatCode="#,##0.0000000000\ &quot;€&quot;"/>
    <numFmt numFmtId="182" formatCode="#,##0.00000000000\ &quot;€&quot;"/>
    <numFmt numFmtId="183" formatCode="#,##0.000000000000\ &quot;€&quot;"/>
    <numFmt numFmtId="184" formatCode="#,##0.0000000000000\ &quot;€&quot;"/>
    <numFmt numFmtId="185" formatCode="#,##0.00000000000000\ &quot;€&quot;"/>
    <numFmt numFmtId="186" formatCode="[$-409]d/m/yy\ h:mm\ AM/PM;@"/>
    <numFmt numFmtId="187" formatCode="[$-407]d/\ mmmm\ yyyy;@"/>
    <numFmt numFmtId="188" formatCode="#,##0.00\ _€"/>
    <numFmt numFmtId="189" formatCode="dd/mm/yy;@"/>
  </numFmts>
  <fonts count="60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4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u val="single"/>
      <sz val="14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i/>
      <sz val="9"/>
      <color indexed="18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"/>
      <family val="2"/>
    </font>
    <font>
      <u val="single"/>
      <sz val="13"/>
      <name val="Arial"/>
      <family val="0"/>
    </font>
    <font>
      <sz val="9"/>
      <name val="Arial"/>
      <family val="2"/>
    </font>
    <font>
      <i/>
      <sz val="12"/>
      <name val="Arial"/>
      <family val="2"/>
    </font>
    <font>
      <sz val="8"/>
      <name val="Tahoma"/>
      <family val="0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9"/>
      <name val="Tahoma"/>
      <family val="2"/>
    </font>
    <font>
      <b/>
      <sz val="11"/>
      <color indexed="12"/>
      <name val="Arial"/>
      <family val="2"/>
    </font>
    <font>
      <sz val="8"/>
      <color indexed="10"/>
      <name val="Arial"/>
      <family val="2"/>
    </font>
    <font>
      <b/>
      <i/>
      <sz val="10"/>
      <color indexed="18"/>
      <name val="Arial"/>
      <family val="2"/>
    </font>
    <font>
      <sz val="8"/>
      <color indexed="9"/>
      <name val="Arial"/>
      <family val="2"/>
    </font>
    <font>
      <b/>
      <sz val="10"/>
      <color indexed="14"/>
      <name val="Arial"/>
      <family val="2"/>
    </font>
    <font>
      <sz val="13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23" borderId="9" applyNumberFormat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166" fontId="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 horizontal="center"/>
      <protection/>
    </xf>
    <xf numFmtId="44" fontId="0" fillId="0" borderId="0" xfId="47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166" fontId="5" fillId="24" borderId="14" xfId="0" applyNumberFormat="1" applyFont="1" applyFill="1" applyBorder="1" applyAlignment="1">
      <alignment horizontal="right"/>
    </xf>
    <xf numFmtId="166" fontId="5" fillId="24" borderId="14" xfId="0" applyNumberFormat="1" applyFont="1" applyFill="1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25" borderId="12" xfId="0" applyFont="1" applyFill="1" applyBorder="1" applyAlignment="1" applyProtection="1">
      <alignment horizontal="center"/>
      <protection/>
    </xf>
    <xf numFmtId="0" fontId="13" fillId="25" borderId="15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5" fillId="24" borderId="14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166" fontId="5" fillId="24" borderId="14" xfId="0" applyNumberFormat="1" applyFont="1" applyFill="1" applyBorder="1" applyAlignment="1" applyProtection="1">
      <alignment horizontal="center"/>
      <protection/>
    </xf>
    <xf numFmtId="0" fontId="16" fillId="25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171" fontId="5" fillId="0" borderId="0" xfId="4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13" fillId="25" borderId="14" xfId="0" applyFont="1" applyFill="1" applyBorder="1" applyAlignment="1" applyProtection="1">
      <alignment horizontal="center"/>
      <protection/>
    </xf>
    <xf numFmtId="0" fontId="13" fillId="25" borderId="16" xfId="0" applyFont="1" applyFill="1" applyBorder="1" applyAlignment="1" applyProtection="1">
      <alignment horizontal="center"/>
      <protection/>
    </xf>
    <xf numFmtId="166" fontId="3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0" fillId="25" borderId="12" xfId="0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/>
      <protection/>
    </xf>
    <xf numFmtId="0" fontId="16" fillId="25" borderId="16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171" fontId="5" fillId="0" borderId="17" xfId="48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0" fillId="24" borderId="18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9" fillId="8" borderId="12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1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 applyProtection="1">
      <alignment/>
      <protection/>
    </xf>
    <xf numFmtId="18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171" fontId="5" fillId="0" borderId="0" xfId="48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71" fontId="5" fillId="24" borderId="20" xfId="48" applyNumberFormat="1" applyFont="1" applyFill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3" fontId="0" fillId="0" borderId="14" xfId="42" applyBorder="1" applyAlignment="1" applyProtection="1">
      <alignment horizontal="center"/>
      <protection/>
    </xf>
    <xf numFmtId="0" fontId="0" fillId="24" borderId="21" xfId="0" applyFill="1" applyBorder="1" applyAlignment="1" applyProtection="1">
      <alignment horizontal="center"/>
      <protection/>
    </xf>
    <xf numFmtId="0" fontId="10" fillId="8" borderId="14" xfId="0" applyFont="1" applyFill="1" applyBorder="1" applyAlignment="1">
      <alignment horizontal="center"/>
    </xf>
    <xf numFmtId="0" fontId="0" fillId="24" borderId="22" xfId="0" applyFill="1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 horizontal="center"/>
      <protection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8" borderId="25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36" fillId="21" borderId="26" xfId="0" applyFont="1" applyFill="1" applyBorder="1" applyAlignment="1">
      <alignment horizontal="center"/>
    </xf>
    <xf numFmtId="0" fontId="36" fillId="21" borderId="27" xfId="0" applyFont="1" applyFill="1" applyBorder="1" applyAlignment="1">
      <alignment horizontal="center"/>
    </xf>
    <xf numFmtId="0" fontId="36" fillId="24" borderId="26" xfId="0" applyFont="1" applyFill="1" applyBorder="1" applyAlignment="1">
      <alignment horizontal="center"/>
    </xf>
    <xf numFmtId="166" fontId="5" fillId="24" borderId="28" xfId="0" applyNumberFormat="1" applyFont="1" applyFill="1" applyBorder="1" applyAlignment="1">
      <alignment horizontal="right"/>
    </xf>
    <xf numFmtId="166" fontId="5" fillId="24" borderId="26" xfId="0" applyNumberFormat="1" applyFont="1" applyFill="1" applyBorder="1" applyAlignment="1">
      <alignment horizontal="right"/>
    </xf>
    <xf numFmtId="166" fontId="5" fillId="21" borderId="28" xfId="0" applyNumberFormat="1" applyFont="1" applyFill="1" applyBorder="1" applyAlignment="1">
      <alignment horizontal="right"/>
    </xf>
    <xf numFmtId="166" fontId="5" fillId="21" borderId="26" xfId="0" applyNumberFormat="1" applyFont="1" applyFill="1" applyBorder="1" applyAlignment="1">
      <alignment horizontal="right"/>
    </xf>
    <xf numFmtId="166" fontId="5" fillId="21" borderId="27" xfId="0" applyNumberFormat="1" applyFont="1" applyFill="1" applyBorder="1" applyAlignment="1">
      <alignment horizontal="right"/>
    </xf>
    <xf numFmtId="0" fontId="37" fillId="25" borderId="29" xfId="0" applyFont="1" applyFill="1" applyBorder="1" applyAlignment="1">
      <alignment horizontal="center"/>
    </xf>
    <xf numFmtId="0" fontId="37" fillId="25" borderId="30" xfId="0" applyFont="1" applyFill="1" applyBorder="1" applyAlignment="1">
      <alignment horizontal="center"/>
    </xf>
    <xf numFmtId="0" fontId="37" fillId="8" borderId="12" xfId="0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6" fontId="38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6" fontId="37" fillId="24" borderId="14" xfId="0" applyNumberFormat="1" applyFont="1" applyFill="1" applyBorder="1" applyAlignment="1" applyProtection="1">
      <alignment horizontal="center"/>
      <protection/>
    </xf>
    <xf numFmtId="166" fontId="36" fillId="0" borderId="0" xfId="0" applyNumberFormat="1" applyFont="1" applyFill="1" applyBorder="1" applyAlignment="1" applyProtection="1">
      <alignment horizontal="center"/>
      <protection locked="0"/>
    </xf>
    <xf numFmtId="166" fontId="38" fillId="0" borderId="0" xfId="0" applyNumberFormat="1" applyFont="1" applyFill="1" applyBorder="1" applyAlignment="1" applyProtection="1">
      <alignment horizontal="center"/>
      <protection/>
    </xf>
    <xf numFmtId="0" fontId="37" fillId="24" borderId="14" xfId="0" applyFont="1" applyFill="1" applyBorder="1" applyAlignment="1" applyProtection="1">
      <alignment horizontal="center"/>
      <protection/>
    </xf>
    <xf numFmtId="166" fontId="37" fillId="24" borderId="14" xfId="0" applyNumberFormat="1" applyFont="1" applyFill="1" applyBorder="1" applyAlignment="1" applyProtection="1">
      <alignment horizontal="right"/>
      <protection/>
    </xf>
    <xf numFmtId="0" fontId="37" fillId="25" borderId="14" xfId="0" applyFont="1" applyFill="1" applyBorder="1" applyAlignment="1" applyProtection="1">
      <alignment horizontal="center"/>
      <protection/>
    </xf>
    <xf numFmtId="0" fontId="37" fillId="25" borderId="12" xfId="0" applyFont="1" applyFill="1" applyBorder="1" applyAlignment="1" applyProtection="1">
      <alignment horizontal="center"/>
      <protection/>
    </xf>
    <xf numFmtId="166" fontId="37" fillId="0" borderId="14" xfId="0" applyNumberFormat="1" applyFont="1" applyBorder="1" applyAlignment="1" applyProtection="1">
      <alignment/>
      <protection/>
    </xf>
    <xf numFmtId="166" fontId="37" fillId="24" borderId="18" xfId="0" applyNumberFormat="1" applyFont="1" applyFill="1" applyBorder="1" applyAlignment="1" applyProtection="1">
      <alignment horizontal="right"/>
      <protection/>
    </xf>
    <xf numFmtId="166" fontId="37" fillId="24" borderId="17" xfId="0" applyNumberFormat="1" applyFont="1" applyFill="1" applyBorder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166" fontId="37" fillId="24" borderId="14" xfId="0" applyNumberFormat="1" applyFont="1" applyFill="1" applyBorder="1" applyAlignment="1" applyProtection="1">
      <alignment/>
      <protection/>
    </xf>
    <xf numFmtId="166" fontId="37" fillId="0" borderId="14" xfId="0" applyNumberFormat="1" applyFont="1" applyFill="1" applyBorder="1" applyAlignment="1" applyProtection="1">
      <alignment/>
      <protection/>
    </xf>
    <xf numFmtId="166" fontId="37" fillId="0" borderId="0" xfId="0" applyNumberFormat="1" applyFont="1" applyFill="1" applyBorder="1" applyAlignment="1" applyProtection="1">
      <alignment/>
      <protection/>
    </xf>
    <xf numFmtId="166" fontId="37" fillId="24" borderId="31" xfId="0" applyNumberFormat="1" applyFont="1" applyFill="1" applyBorder="1" applyAlignment="1" applyProtection="1">
      <alignment horizontal="right"/>
      <protection/>
    </xf>
    <xf numFmtId="166" fontId="37" fillId="24" borderId="15" xfId="0" applyNumberFormat="1" applyFont="1" applyFill="1" applyBorder="1" applyAlignment="1" applyProtection="1">
      <alignment horizontal="right"/>
      <protection/>
    </xf>
    <xf numFmtId="166" fontId="37" fillId="0" borderId="14" xfId="0" applyNumberFormat="1" applyFont="1" applyFill="1" applyBorder="1" applyAlignment="1" applyProtection="1">
      <alignment horizontal="right"/>
      <protection/>
    </xf>
    <xf numFmtId="166" fontId="37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 horizontal="center"/>
      <protection/>
    </xf>
    <xf numFmtId="166" fontId="13" fillId="21" borderId="15" xfId="0" applyNumberFormat="1" applyFont="1" applyFill="1" applyBorder="1" applyAlignment="1" applyProtection="1">
      <alignment horizontal="center"/>
      <protection/>
    </xf>
    <xf numFmtId="166" fontId="13" fillId="21" borderId="31" xfId="0" applyNumberFormat="1" applyFont="1" applyFill="1" applyBorder="1" applyAlignment="1" applyProtection="1">
      <alignment horizontal="center"/>
      <protection/>
    </xf>
    <xf numFmtId="166" fontId="37" fillId="24" borderId="15" xfId="0" applyNumberFormat="1" applyFont="1" applyFill="1" applyBorder="1" applyAlignment="1" applyProtection="1">
      <alignment horizontal="center"/>
      <protection/>
    </xf>
    <xf numFmtId="0" fontId="13" fillId="21" borderId="32" xfId="0" applyFont="1" applyFill="1" applyBorder="1" applyAlignment="1" applyProtection="1">
      <alignment horizontal="center"/>
      <protection/>
    </xf>
    <xf numFmtId="0" fontId="13" fillId="21" borderId="33" xfId="0" applyFont="1" applyFill="1" applyBorder="1" applyAlignment="1" applyProtection="1">
      <alignment horizontal="center"/>
      <protection/>
    </xf>
    <xf numFmtId="166" fontId="13" fillId="21" borderId="34" xfId="0" applyNumberFormat="1" applyFont="1" applyFill="1" applyBorder="1" applyAlignment="1" applyProtection="1">
      <alignment horizontal="center"/>
      <protection/>
    </xf>
    <xf numFmtId="0" fontId="43" fillId="24" borderId="16" xfId="0" applyFont="1" applyFill="1" applyBorder="1" applyAlignment="1" applyProtection="1">
      <alignment/>
      <protection/>
    </xf>
    <xf numFmtId="0" fontId="13" fillId="21" borderId="12" xfId="0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 applyProtection="1">
      <alignment horizontal="center"/>
      <protection/>
    </xf>
    <xf numFmtId="166" fontId="36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Alignment="1">
      <alignment/>
    </xf>
    <xf numFmtId="0" fontId="36" fillId="0" borderId="14" xfId="0" applyFont="1" applyBorder="1" applyAlignment="1">
      <alignment/>
    </xf>
    <xf numFmtId="0" fontId="36" fillId="0" borderId="0" xfId="0" applyFont="1" applyAlignment="1">
      <alignment/>
    </xf>
    <xf numFmtId="0" fontId="36" fillId="0" borderId="18" xfId="0" applyFont="1" applyBorder="1" applyAlignment="1">
      <alignment/>
    </xf>
    <xf numFmtId="0" fontId="36" fillId="0" borderId="14" xfId="0" applyFont="1" applyFill="1" applyBorder="1" applyAlignment="1">
      <alignment horizontal="left"/>
    </xf>
    <xf numFmtId="0" fontId="36" fillId="0" borderId="14" xfId="0" applyFont="1" applyFill="1" applyBorder="1" applyAlignment="1">
      <alignment horizontal="center"/>
    </xf>
    <xf numFmtId="166" fontId="36" fillId="8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" fontId="3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166" fontId="37" fillId="26" borderId="14" xfId="0" applyNumberFormat="1" applyFont="1" applyFill="1" applyBorder="1" applyAlignment="1" applyProtection="1">
      <alignment horizontal="right"/>
      <protection/>
    </xf>
    <xf numFmtId="0" fontId="51" fillId="8" borderId="15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>
      <alignment horizontal="center"/>
    </xf>
    <xf numFmtId="166" fontId="3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6" fontId="5" fillId="24" borderId="1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0" fontId="36" fillId="0" borderId="25" xfId="0" applyFont="1" applyFill="1" applyBorder="1" applyAlignment="1">
      <alignment horizontal="center"/>
    </xf>
    <xf numFmtId="0" fontId="5" fillId="24" borderId="14" xfId="0" applyNumberFormat="1" applyFont="1" applyFill="1" applyBorder="1" applyAlignment="1" applyProtection="1">
      <alignment horizontal="center"/>
      <protection/>
    </xf>
    <xf numFmtId="1" fontId="5" fillId="24" borderId="12" xfId="0" applyNumberFormat="1" applyFont="1" applyFill="1" applyBorder="1" applyAlignment="1" applyProtection="1">
      <alignment horizontal="center"/>
      <protection/>
    </xf>
    <xf numFmtId="0" fontId="36" fillId="24" borderId="35" xfId="0" applyFont="1" applyFill="1" applyBorder="1" applyAlignment="1">
      <alignment horizontal="center"/>
    </xf>
    <xf numFmtId="0" fontId="54" fillId="0" borderId="0" xfId="0" applyFont="1" applyBorder="1" applyAlignment="1" applyProtection="1">
      <alignment horizontal="center"/>
      <protection/>
    </xf>
    <xf numFmtId="0" fontId="55" fillId="0" borderId="0" xfId="0" applyFont="1" applyAlignment="1">
      <alignment horizontal="right"/>
    </xf>
    <xf numFmtId="166" fontId="5" fillId="24" borderId="27" xfId="0" applyNumberFormat="1" applyFont="1" applyFill="1" applyBorder="1" applyAlignment="1">
      <alignment horizontal="right"/>
    </xf>
    <xf numFmtId="14" fontId="14" fillId="0" borderId="0" xfId="0" applyNumberFormat="1" applyFont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>
      <alignment horizontal="center"/>
    </xf>
    <xf numFmtId="171" fontId="5" fillId="4" borderId="20" xfId="48" applyNumberFormat="1" applyFont="1" applyFill="1" applyBorder="1" applyAlignment="1" applyProtection="1">
      <alignment horizontal="center"/>
      <protection/>
    </xf>
    <xf numFmtId="0" fontId="43" fillId="24" borderId="10" xfId="0" applyFont="1" applyFill="1" applyBorder="1" applyAlignment="1" applyProtection="1">
      <alignment/>
      <protection/>
    </xf>
    <xf numFmtId="0" fontId="13" fillId="21" borderId="11" xfId="0" applyFont="1" applyFill="1" applyBorder="1" applyAlignment="1" applyProtection="1">
      <alignment horizontal="center"/>
      <protection/>
    </xf>
    <xf numFmtId="0" fontId="13" fillId="24" borderId="31" xfId="0" applyFont="1" applyFill="1" applyBorder="1" applyAlignment="1" applyProtection="1">
      <alignment horizontal="center"/>
      <protection/>
    </xf>
    <xf numFmtId="166" fontId="46" fillId="24" borderId="11" xfId="0" applyNumberFormat="1" applyFont="1" applyFill="1" applyBorder="1" applyAlignment="1" applyProtection="1">
      <alignment horizontal="center"/>
      <protection/>
    </xf>
    <xf numFmtId="166" fontId="5" fillId="25" borderId="14" xfId="0" applyNumberFormat="1" applyFont="1" applyFill="1" applyBorder="1" applyAlignment="1" applyProtection="1">
      <alignment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4" fontId="58" fillId="24" borderId="15" xfId="47" applyFont="1" applyFill="1" applyBorder="1" applyAlignment="1" applyProtection="1">
      <alignment/>
      <protection/>
    </xf>
    <xf numFmtId="44" fontId="58" fillId="24" borderId="15" xfId="47" applyNumberFormat="1" applyFont="1" applyFill="1" applyBorder="1" applyAlignment="1" applyProtection="1">
      <alignment/>
      <protection/>
    </xf>
    <xf numFmtId="44" fontId="58" fillId="4" borderId="20" xfId="47" applyNumberFormat="1" applyFont="1" applyFill="1" applyBorder="1" applyAlignment="1" applyProtection="1">
      <alignment/>
      <protection locked="0"/>
    </xf>
    <xf numFmtId="166" fontId="58" fillId="4" borderId="20" xfId="47" applyNumberFormat="1" applyFont="1" applyFill="1" applyBorder="1" applyAlignment="1" applyProtection="1">
      <alignment/>
      <protection locked="0"/>
    </xf>
    <xf numFmtId="44" fontId="58" fillId="4" borderId="20" xfId="47" applyFont="1" applyFill="1" applyBorder="1" applyAlignment="1" applyProtection="1">
      <alignment/>
      <protection locked="0"/>
    </xf>
    <xf numFmtId="166" fontId="51" fillId="4" borderId="36" xfId="0" applyNumberFormat="1" applyFont="1" applyFill="1" applyBorder="1" applyAlignment="1" applyProtection="1">
      <alignment horizontal="right"/>
      <protection locked="0"/>
    </xf>
    <xf numFmtId="166" fontId="51" fillId="4" borderId="37" xfId="0" applyNumberFormat="1" applyFont="1" applyFill="1" applyBorder="1" applyAlignment="1" applyProtection="1">
      <alignment horizontal="right"/>
      <protection locked="0"/>
    </xf>
    <xf numFmtId="166" fontId="51" fillId="4" borderId="38" xfId="0" applyNumberFormat="1" applyFont="1" applyFill="1" applyBorder="1" applyAlignment="1" applyProtection="1">
      <alignment horizontal="right"/>
      <protection locked="0"/>
    </xf>
    <xf numFmtId="0" fontId="36" fillId="24" borderId="39" xfId="0" applyFont="1" applyFill="1" applyBorder="1" applyAlignment="1">
      <alignment horizontal="center"/>
    </xf>
    <xf numFmtId="166" fontId="5" fillId="24" borderId="40" xfId="0" applyNumberFormat="1" applyFont="1" applyFill="1" applyBorder="1" applyAlignment="1">
      <alignment horizontal="right"/>
    </xf>
    <xf numFmtId="166" fontId="5" fillId="24" borderId="39" xfId="0" applyNumberFormat="1" applyFont="1" applyFill="1" applyBorder="1" applyAlignment="1">
      <alignment horizontal="right"/>
    </xf>
    <xf numFmtId="0" fontId="37" fillId="25" borderId="41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0" fillId="8" borderId="14" xfId="0" applyFont="1" applyFill="1" applyBorder="1" applyAlignment="1" applyProtection="1">
      <alignment horizontal="center" vertical="center"/>
      <protection/>
    </xf>
    <xf numFmtId="0" fontId="3" fillId="8" borderId="14" xfId="0" applyFont="1" applyFill="1" applyBorder="1" applyAlignment="1" applyProtection="1">
      <alignment horizontal="center"/>
      <protection/>
    </xf>
    <xf numFmtId="0" fontId="36" fillId="8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left"/>
      <protection/>
    </xf>
    <xf numFmtId="0" fontId="0" fillId="7" borderId="18" xfId="0" applyFill="1" applyBorder="1" applyAlignment="1" applyProtection="1">
      <alignment horizontal="center"/>
      <protection/>
    </xf>
    <xf numFmtId="0" fontId="0" fillId="7" borderId="44" xfId="0" applyFill="1" applyBorder="1" applyAlignment="1" applyProtection="1">
      <alignment horizontal="center"/>
      <protection/>
    </xf>
    <xf numFmtId="0" fontId="5" fillId="7" borderId="17" xfId="0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189" fontId="58" fillId="4" borderId="20" xfId="47" applyNumberFormat="1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8" fillId="24" borderId="20" xfId="47" applyNumberFormat="1" applyFont="1" applyFill="1" applyBorder="1" applyAlignment="1" applyProtection="1">
      <alignment/>
      <protection/>
    </xf>
    <xf numFmtId="166" fontId="37" fillId="0" borderId="15" xfId="0" applyNumberFormat="1" applyFont="1" applyBorder="1" applyAlignment="1" applyProtection="1">
      <alignment/>
      <protection/>
    </xf>
    <xf numFmtId="0" fontId="43" fillId="24" borderId="12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horizontal="center"/>
      <protection/>
    </xf>
    <xf numFmtId="0" fontId="13" fillId="24" borderId="16" xfId="0" applyFont="1" applyFill="1" applyBorder="1" applyAlignment="1" applyProtection="1">
      <alignment horizontal="center"/>
      <protection/>
    </xf>
    <xf numFmtId="166" fontId="37" fillId="0" borderId="15" xfId="0" applyNumberFormat="1" applyFont="1" applyFill="1" applyBorder="1" applyAlignment="1" applyProtection="1">
      <alignment horizontal="right"/>
      <protection/>
    </xf>
    <xf numFmtId="166" fontId="46" fillId="24" borderId="12" xfId="0" applyNumberFormat="1" applyFont="1" applyFill="1" applyBorder="1" applyAlignment="1" applyProtection="1">
      <alignment horizontal="center"/>
      <protection/>
    </xf>
    <xf numFmtId="44" fontId="58" fillId="24" borderId="20" xfId="47" applyFont="1" applyFill="1" applyBorder="1" applyAlignment="1" applyProtection="1">
      <alignment/>
      <protection/>
    </xf>
    <xf numFmtId="14" fontId="58" fillId="4" borderId="20" xfId="47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Alignment="1">
      <alignment horizontal="center"/>
    </xf>
    <xf numFmtId="0" fontId="57" fillId="4" borderId="12" xfId="0" applyFont="1" applyFill="1" applyBorder="1" applyAlignment="1" applyProtection="1">
      <alignment horizontal="center" vertical="center"/>
      <protection locked="0"/>
    </xf>
    <xf numFmtId="0" fontId="57" fillId="4" borderId="15" xfId="0" applyFont="1" applyFill="1" applyBorder="1" applyAlignment="1" applyProtection="1">
      <alignment horizontal="center" vertical="center"/>
      <protection locked="0"/>
    </xf>
    <xf numFmtId="0" fontId="6" fillId="25" borderId="18" xfId="0" applyFont="1" applyFill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24" borderId="14" xfId="0" applyFill="1" applyBorder="1" applyAlignment="1" applyProtection="1">
      <alignment horizontal="center"/>
      <protection/>
    </xf>
    <xf numFmtId="0" fontId="0" fillId="7" borderId="12" xfId="0" applyFill="1" applyBorder="1" applyAlignment="1" applyProtection="1">
      <alignment horizontal="center"/>
      <protection/>
    </xf>
    <xf numFmtId="0" fontId="0" fillId="7" borderId="12" xfId="0" applyFill="1" applyBorder="1" applyAlignment="1" applyProtection="1">
      <alignment/>
      <protection/>
    </xf>
    <xf numFmtId="0" fontId="3" fillId="25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66" fontId="57" fillId="4" borderId="12" xfId="0" applyNumberFormat="1" applyFont="1" applyFill="1" applyBorder="1" applyAlignment="1" applyProtection="1">
      <alignment horizontal="center" vertical="center"/>
      <protection locked="0"/>
    </xf>
    <xf numFmtId="166" fontId="57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25" borderId="31" xfId="0" applyFill="1" applyBorder="1" applyAlignment="1" applyProtection="1">
      <alignment horizontal="center" vertical="center"/>
      <protection/>
    </xf>
    <xf numFmtId="0" fontId="0" fillId="25" borderId="48" xfId="0" applyFill="1" applyBorder="1" applyAlignment="1" applyProtection="1">
      <alignment horizontal="center" vertical="center"/>
      <protection/>
    </xf>
    <xf numFmtId="0" fontId="36" fillId="4" borderId="49" xfId="0" applyFont="1" applyFill="1" applyBorder="1" applyAlignment="1" applyProtection="1">
      <alignment horizontal="center" vertical="center" wrapText="1"/>
      <protection locked="0"/>
    </xf>
    <xf numFmtId="0" fontId="36" fillId="4" borderId="50" xfId="0" applyFont="1" applyFill="1" applyBorder="1" applyAlignment="1" applyProtection="1">
      <alignment horizontal="center" vertical="center" wrapText="1"/>
      <protection locked="0"/>
    </xf>
    <xf numFmtId="0" fontId="36" fillId="4" borderId="51" xfId="0" applyFont="1" applyFill="1" applyBorder="1" applyAlignment="1" applyProtection="1">
      <alignment horizontal="center" vertical="center" wrapText="1"/>
      <protection locked="0"/>
    </xf>
    <xf numFmtId="166" fontId="46" fillId="0" borderId="51" xfId="0" applyNumberFormat="1" applyFont="1" applyFill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44" fillId="25" borderId="18" xfId="0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44" xfId="0" applyFont="1" applyFill="1" applyBorder="1" applyAlignment="1">
      <alignment horizontal="center" vertical="center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17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38" fillId="0" borderId="44" xfId="0" applyFont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5" fillId="10" borderId="18" xfId="0" applyFont="1" applyFill="1" applyBorder="1" applyAlignment="1" applyProtection="1">
      <alignment horizontal="center"/>
      <protection locked="0"/>
    </xf>
    <xf numFmtId="0" fontId="5" fillId="10" borderId="17" xfId="0" applyFont="1" applyFill="1" applyBorder="1" applyAlignment="1" applyProtection="1">
      <alignment horizontal="center"/>
      <protection locked="0"/>
    </xf>
    <xf numFmtId="0" fontId="0" fillId="25" borderId="13" xfId="0" applyFont="1" applyFill="1" applyBorder="1" applyAlignment="1" applyProtection="1">
      <alignment horizontal="center"/>
      <protection/>
    </xf>
    <xf numFmtId="0" fontId="3" fillId="8" borderId="12" xfId="0" applyFont="1" applyFill="1" applyBorder="1" applyAlignment="1" applyProtection="1">
      <alignment horizontal="center" vertical="center" textRotation="15"/>
      <protection/>
    </xf>
    <xf numFmtId="0" fontId="3" fillId="8" borderId="16" xfId="0" applyFont="1" applyFill="1" applyBorder="1" applyAlignment="1" applyProtection="1">
      <alignment horizontal="center" vertical="center" textRotation="15"/>
      <protection/>
    </xf>
    <xf numFmtId="0" fontId="3" fillId="8" borderId="15" xfId="0" applyFont="1" applyFill="1" applyBorder="1" applyAlignment="1" applyProtection="1">
      <alignment horizontal="center" vertical="center" textRotation="15"/>
      <protection/>
    </xf>
    <xf numFmtId="0" fontId="0" fillId="25" borderId="17" xfId="0" applyFont="1" applyFill="1" applyBorder="1" applyAlignment="1" applyProtection="1">
      <alignment horizontal="center"/>
      <protection/>
    </xf>
    <xf numFmtId="0" fontId="14" fillId="21" borderId="18" xfId="0" applyFont="1" applyFill="1" applyBorder="1" applyAlignment="1" applyProtection="1">
      <alignment horizontal="center" vertical="center"/>
      <protection/>
    </xf>
    <xf numFmtId="0" fontId="14" fillId="21" borderId="44" xfId="0" applyFont="1" applyFill="1" applyBorder="1" applyAlignment="1" applyProtection="1">
      <alignment horizontal="center" vertical="center"/>
      <protection/>
    </xf>
    <xf numFmtId="0" fontId="14" fillId="21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2">
    <dxf>
      <font>
        <color rgb="FF9C0006"/>
      </font>
      <fill>
        <patternFill>
          <bgColor rgb="FFFFC7CE"/>
        </patternFill>
      </fill>
    </dxf>
    <dxf>
      <font>
        <color theme="5" tint="0.599960029125213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border/>
    </dxf>
    <dxf>
      <font>
        <strike/>
        <color rgb="FFFF0000"/>
      </font>
      <border/>
    </dxf>
    <dxf>
      <font>
        <color rgb="FFFF00FF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strike val="0"/>
        <color rgb="FFFF0000"/>
      </font>
      <fill>
        <patternFill>
          <bgColor rgb="FFFFFF99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339966"/>
        </patternFill>
      </fill>
      <border/>
    </dxf>
    <dxf>
      <font>
        <color rgb="FF000000"/>
      </font>
      <fill>
        <patternFill>
          <bgColor rgb="FF33996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/>
    </dxf>
    <dxf>
      <font>
        <color rgb="FF0000FF"/>
      </font>
      <fill>
        <patternFill>
          <bgColor rgb="FF99CCFF"/>
        </patternFill>
      </fill>
      <border/>
    </dxf>
    <dxf>
      <font>
        <color rgb="FF008000"/>
      </font>
      <border/>
    </dxf>
    <dxf>
      <font>
        <color auto="1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  <color auto="1"/>
      </font>
      <fill>
        <patternFill>
          <bgColor rgb="FFFF99CC"/>
        </patternFill>
      </fill>
      <border/>
    </dxf>
    <dxf>
      <font>
        <color auto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2</xdr:row>
      <xdr:rowOff>57150</xdr:rowOff>
    </xdr:from>
    <xdr:to>
      <xdr:col>4</xdr:col>
      <xdr:colOff>438150</xdr:colOff>
      <xdr:row>4</xdr:row>
      <xdr:rowOff>47625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66725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85725</xdr:rowOff>
    </xdr:from>
    <xdr:to>
      <xdr:col>5</xdr:col>
      <xdr:colOff>962025</xdr:colOff>
      <xdr:row>4</xdr:row>
      <xdr:rowOff>76200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495300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5</xdr:row>
      <xdr:rowOff>0</xdr:rowOff>
    </xdr:from>
    <xdr:to>
      <xdr:col>4</xdr:col>
      <xdr:colOff>447675</xdr:colOff>
      <xdr:row>6</xdr:row>
      <xdr:rowOff>152400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895350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</xdr:row>
      <xdr:rowOff>0</xdr:rowOff>
    </xdr:from>
    <xdr:to>
      <xdr:col>5</xdr:col>
      <xdr:colOff>981075</xdr:colOff>
      <xdr:row>6</xdr:row>
      <xdr:rowOff>152400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895350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3"/>
  </sheetPr>
  <dimension ref="A1:J5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10.28125" style="0" customWidth="1"/>
    <col min="2" max="5" width="16.28125" style="0" customWidth="1"/>
    <col min="6" max="6" width="17.8515625" style="0" customWidth="1"/>
    <col min="7" max="7" width="16.28125" style="0" customWidth="1"/>
  </cols>
  <sheetData>
    <row r="1" spans="1:9" ht="18.75">
      <c r="A1" s="283" t="s">
        <v>154</v>
      </c>
      <c r="B1" s="284"/>
      <c r="C1" s="284"/>
      <c r="D1" s="284"/>
      <c r="E1" s="285"/>
      <c r="F1" s="286"/>
      <c r="G1" s="287"/>
      <c r="H1" s="19"/>
      <c r="I1" s="1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8">
      <c r="A3" s="291" t="s">
        <v>17</v>
      </c>
      <c r="B3" s="292"/>
      <c r="C3" s="19"/>
      <c r="D3" s="19"/>
      <c r="E3" s="19"/>
      <c r="H3" s="19"/>
      <c r="I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4"/>
    </row>
    <row r="5" spans="1:9" ht="12.75" customHeight="1">
      <c r="A5" s="19"/>
      <c r="B5" s="288" t="s">
        <v>13</v>
      </c>
      <c r="C5" s="288"/>
      <c r="D5" s="21" t="s">
        <v>15</v>
      </c>
      <c r="E5" s="19"/>
      <c r="F5" s="296" t="s">
        <v>160</v>
      </c>
      <c r="G5" s="297"/>
      <c r="H5" s="19"/>
      <c r="I5" s="19"/>
    </row>
    <row r="6" spans="1:9" ht="12.75" customHeight="1">
      <c r="A6" s="19"/>
      <c r="B6" s="21" t="s">
        <v>12</v>
      </c>
      <c r="C6" s="21" t="s">
        <v>14</v>
      </c>
      <c r="D6" s="82" t="s">
        <v>63</v>
      </c>
      <c r="E6" s="19"/>
      <c r="F6" s="298"/>
      <c r="G6" s="299"/>
      <c r="H6" s="19"/>
      <c r="I6" s="19"/>
    </row>
    <row r="7" spans="1:9" ht="12.75">
      <c r="A7" s="81" t="s">
        <v>0</v>
      </c>
      <c r="B7" s="241"/>
      <c r="C7" s="241"/>
      <c r="D7" s="242"/>
      <c r="E7" s="195"/>
      <c r="F7" s="300" t="s">
        <v>161</v>
      </c>
      <c r="G7" s="301"/>
      <c r="H7" s="19"/>
      <c r="I7" s="19"/>
    </row>
    <row r="8" spans="1:9" ht="12.75">
      <c r="A8" s="81" t="s">
        <v>1</v>
      </c>
      <c r="B8" s="241"/>
      <c r="C8" s="241"/>
      <c r="D8" s="242"/>
      <c r="E8" s="195"/>
      <c r="H8" s="19"/>
      <c r="I8" s="19"/>
    </row>
    <row r="9" spans="1:9" ht="12.75">
      <c r="A9" s="81" t="s">
        <v>2</v>
      </c>
      <c r="B9" s="241"/>
      <c r="C9" s="241"/>
      <c r="D9" s="242"/>
      <c r="E9" s="195"/>
      <c r="F9" s="227" t="s">
        <v>76</v>
      </c>
      <c r="G9" s="281"/>
      <c r="H9" s="19"/>
      <c r="I9" s="19"/>
    </row>
    <row r="10" spans="1:9" ht="12.75">
      <c r="A10" s="81" t="s">
        <v>3</v>
      </c>
      <c r="B10" s="241"/>
      <c r="C10" s="241"/>
      <c r="D10" s="242"/>
      <c r="E10" s="195"/>
      <c r="F10" s="225" t="s">
        <v>151</v>
      </c>
      <c r="G10" s="282"/>
      <c r="H10" s="19"/>
      <c r="I10" s="19"/>
    </row>
    <row r="11" spans="1:9" ht="12.75">
      <c r="A11" s="81" t="s">
        <v>4</v>
      </c>
      <c r="B11" s="241"/>
      <c r="C11" s="241"/>
      <c r="D11" s="242"/>
      <c r="E11" s="195"/>
      <c r="H11" s="19"/>
      <c r="I11" s="19"/>
    </row>
    <row r="12" spans="1:9" ht="12.75">
      <c r="A12" s="81" t="s">
        <v>5</v>
      </c>
      <c r="B12" s="241"/>
      <c r="C12" s="241"/>
      <c r="D12" s="242"/>
      <c r="E12" s="195"/>
      <c r="F12" s="21" t="s">
        <v>67</v>
      </c>
      <c r="G12" s="281"/>
      <c r="H12" s="19"/>
      <c r="I12" s="19"/>
    </row>
    <row r="13" spans="1:9" ht="12.75">
      <c r="A13" s="81" t="s">
        <v>6</v>
      </c>
      <c r="B13" s="241"/>
      <c r="C13" s="241"/>
      <c r="D13" s="242"/>
      <c r="E13" s="195"/>
      <c r="F13" s="226" t="s">
        <v>68</v>
      </c>
      <c r="G13" s="282"/>
      <c r="H13" s="19"/>
      <c r="I13" s="19"/>
    </row>
    <row r="14" spans="1:9" ht="12.75">
      <c r="A14" s="81" t="s">
        <v>7</v>
      </c>
      <c r="B14" s="241"/>
      <c r="C14" s="241"/>
      <c r="D14" s="242"/>
      <c r="E14" s="195"/>
      <c r="H14" s="19"/>
      <c r="I14" s="19"/>
    </row>
    <row r="15" spans="1:9" ht="12.75" customHeight="1">
      <c r="A15" s="81" t="s">
        <v>8</v>
      </c>
      <c r="B15" s="241"/>
      <c r="C15" s="241"/>
      <c r="D15" s="242"/>
      <c r="E15" s="195"/>
      <c r="F15" s="21" t="s">
        <v>152</v>
      </c>
      <c r="G15" s="294"/>
      <c r="H15" s="19"/>
      <c r="I15" s="19"/>
    </row>
    <row r="16" spans="1:9" ht="12.75" customHeight="1">
      <c r="A16" s="81" t="s">
        <v>9</v>
      </c>
      <c r="B16" s="241"/>
      <c r="C16" s="241"/>
      <c r="D16" s="242"/>
      <c r="E16" s="195"/>
      <c r="F16" s="226" t="s">
        <v>71</v>
      </c>
      <c r="G16" s="295"/>
      <c r="H16" s="19"/>
      <c r="I16" s="19"/>
    </row>
    <row r="17" spans="1:9" ht="12.75">
      <c r="A17" s="81" t="s">
        <v>10</v>
      </c>
      <c r="B17" s="241"/>
      <c r="C17" s="241"/>
      <c r="D17" s="242"/>
      <c r="E17" s="195"/>
      <c r="H17" s="19"/>
      <c r="I17" s="19"/>
    </row>
    <row r="18" spans="1:9" ht="12.75">
      <c r="A18" s="81" t="s">
        <v>11</v>
      </c>
      <c r="B18" s="241"/>
      <c r="C18" s="241"/>
      <c r="D18" s="242"/>
      <c r="E18" s="195"/>
      <c r="F18" s="21" t="s">
        <v>155</v>
      </c>
      <c r="G18" s="281">
        <v>2009</v>
      </c>
      <c r="H18" s="68"/>
      <c r="I18" s="19"/>
    </row>
    <row r="19" spans="1:9" ht="12.75">
      <c r="A19" s="19"/>
      <c r="B19" s="240">
        <f>IF(SUM(B7:B18)=0,"",SUM(B7:B18))</f>
      </c>
      <c r="C19" s="240">
        <f>IF(SUM(C7:C18)=0,"",SUM(C7:C18))</f>
      </c>
      <c r="D19" s="240">
        <f>IF(SUM(D7:D18)=0,"",SUM(D7:D18))</f>
      </c>
      <c r="E19" s="19"/>
      <c r="F19" s="226" t="s">
        <v>156</v>
      </c>
      <c r="G19" s="282"/>
      <c r="H19" s="68"/>
      <c r="I19" s="19"/>
    </row>
    <row r="20" spans="1:9" ht="12.75">
      <c r="A20" s="19"/>
      <c r="B20" s="23"/>
      <c r="C20" s="23"/>
      <c r="D20" s="23"/>
      <c r="E20" s="19"/>
      <c r="F20" s="19"/>
      <c r="G20" s="68"/>
      <c r="H20" s="69"/>
      <c r="I20" s="19"/>
    </row>
    <row r="21" spans="1:9" ht="12.75">
      <c r="A21" s="19"/>
      <c r="B21" s="19"/>
      <c r="C21" s="19"/>
      <c r="D21" s="19"/>
      <c r="E21" s="19"/>
      <c r="F21" s="19"/>
      <c r="G21" s="68"/>
      <c r="H21" s="69"/>
      <c r="I21" s="19"/>
    </row>
    <row r="22" spans="1:9" ht="18">
      <c r="A22" s="291" t="s">
        <v>18</v>
      </c>
      <c r="B22" s="293"/>
      <c r="C22" s="336" t="s">
        <v>170</v>
      </c>
      <c r="D22" s="337"/>
      <c r="E22" s="337"/>
      <c r="F22" s="337"/>
      <c r="G22" s="338"/>
      <c r="H22" s="19"/>
      <c r="I22" s="19"/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2.75">
      <c r="A24" s="19"/>
      <c r="B24" s="289" t="s">
        <v>19</v>
      </c>
      <c r="C24" s="289"/>
      <c r="D24" s="290"/>
      <c r="E24" s="290"/>
      <c r="F24" s="290"/>
      <c r="G24" s="290"/>
      <c r="H24" s="19"/>
      <c r="I24" s="19"/>
    </row>
    <row r="25" spans="1:9" ht="12.75">
      <c r="A25" s="19"/>
      <c r="B25" s="20" t="s">
        <v>25</v>
      </c>
      <c r="C25" s="21" t="s">
        <v>24</v>
      </c>
      <c r="D25" s="21" t="s">
        <v>20</v>
      </c>
      <c r="E25" s="21" t="s">
        <v>21</v>
      </c>
      <c r="F25" s="21" t="s">
        <v>22</v>
      </c>
      <c r="G25" s="22" t="s">
        <v>27</v>
      </c>
      <c r="H25" s="19"/>
      <c r="I25" s="19"/>
    </row>
    <row r="26" spans="1:9" ht="12.75">
      <c r="A26" s="19"/>
      <c r="B26" s="83" t="s">
        <v>26</v>
      </c>
      <c r="C26" s="82" t="s">
        <v>16</v>
      </c>
      <c r="D26" s="82" t="s">
        <v>53</v>
      </c>
      <c r="E26" s="82" t="s">
        <v>23</v>
      </c>
      <c r="F26" s="82" t="s">
        <v>23</v>
      </c>
      <c r="G26" s="84" t="s">
        <v>28</v>
      </c>
      <c r="H26" s="19"/>
      <c r="I26" s="19"/>
    </row>
    <row r="27" spans="1:9" ht="12.75">
      <c r="A27" s="81" t="s">
        <v>0</v>
      </c>
      <c r="B27" s="278">
        <f>'Ausgaben-Sammler'!D18</f>
      </c>
      <c r="C27" s="278">
        <f>'Ausgaben-Sammler'!E18</f>
      </c>
      <c r="D27" s="278">
        <f>'Ausgaben-Sammler'!F18</f>
      </c>
      <c r="E27" s="278">
        <f>'Ausgaben-Sammler'!G18</f>
      </c>
      <c r="F27" s="278">
        <f>'Ausgaben-Sammler'!H18</f>
      </c>
      <c r="G27" s="278">
        <f>'Ausgaben-Sammler'!I18</f>
      </c>
      <c r="H27" s="19"/>
      <c r="I27" s="19"/>
    </row>
    <row r="28" spans="1:9" ht="12.75">
      <c r="A28" s="81" t="s">
        <v>1</v>
      </c>
      <c r="B28" s="278">
        <f>'Ausgaben-Sammler'!D29</f>
      </c>
      <c r="C28" s="278">
        <f>'Ausgaben-Sammler'!E29</f>
      </c>
      <c r="D28" s="278">
        <f>'Ausgaben-Sammler'!F29</f>
      </c>
      <c r="E28" s="278">
        <f>'Ausgaben-Sammler'!G29</f>
      </c>
      <c r="F28" s="278">
        <f>'Ausgaben-Sammler'!H29</f>
      </c>
      <c r="G28" s="278">
        <f>'Ausgaben-Sammler'!I29</f>
      </c>
      <c r="H28" s="19"/>
      <c r="I28" s="19"/>
    </row>
    <row r="29" spans="1:9" ht="12.75">
      <c r="A29" s="81" t="s">
        <v>2</v>
      </c>
      <c r="B29" s="278">
        <f>'Ausgaben-Sammler'!D40</f>
      </c>
      <c r="C29" s="278">
        <f>'Ausgaben-Sammler'!E40</f>
      </c>
      <c r="D29" s="278">
        <f>'Ausgaben-Sammler'!F40</f>
      </c>
      <c r="E29" s="278">
        <f>'Ausgaben-Sammler'!G40</f>
      </c>
      <c r="F29" s="278">
        <f>'Ausgaben-Sammler'!H40</f>
      </c>
      <c r="G29" s="278">
        <f>'Ausgaben-Sammler'!I40</f>
      </c>
      <c r="H29" s="19"/>
      <c r="I29" s="19"/>
    </row>
    <row r="30" spans="1:9" ht="12.75">
      <c r="A30" s="81" t="s">
        <v>3</v>
      </c>
      <c r="B30" s="278">
        <f>'Ausgaben-Sammler'!D51</f>
      </c>
      <c r="C30" s="278">
        <f>'Ausgaben-Sammler'!E51</f>
      </c>
      <c r="D30" s="278">
        <f>'Ausgaben-Sammler'!F51</f>
      </c>
      <c r="E30" s="278">
        <f>'Ausgaben-Sammler'!G51</f>
      </c>
      <c r="F30" s="278">
        <f>'Ausgaben-Sammler'!H51</f>
      </c>
      <c r="G30" s="278">
        <f>'Ausgaben-Sammler'!I51</f>
      </c>
      <c r="H30" s="19"/>
      <c r="I30" s="19"/>
    </row>
    <row r="31" spans="1:9" ht="12.75">
      <c r="A31" s="81" t="s">
        <v>4</v>
      </c>
      <c r="B31" s="278">
        <f>'Ausgaben-Sammler'!D62</f>
      </c>
      <c r="C31" s="278">
        <f>'Ausgaben-Sammler'!E62</f>
      </c>
      <c r="D31" s="278">
        <f>'Ausgaben-Sammler'!F62</f>
      </c>
      <c r="E31" s="278">
        <f>'Ausgaben-Sammler'!G62</f>
      </c>
      <c r="F31" s="278">
        <f>'Ausgaben-Sammler'!H62</f>
      </c>
      <c r="G31" s="278">
        <f>'Ausgaben-Sammler'!I62</f>
      </c>
      <c r="H31" s="19"/>
      <c r="I31" s="19"/>
    </row>
    <row r="32" spans="1:9" ht="12.75">
      <c r="A32" s="81" t="s">
        <v>5</v>
      </c>
      <c r="B32" s="278">
        <f>'Ausgaben-Sammler'!D73</f>
      </c>
      <c r="C32" s="278">
        <f>'Ausgaben-Sammler'!E73</f>
      </c>
      <c r="D32" s="278">
        <f>'Ausgaben-Sammler'!F73</f>
      </c>
      <c r="E32" s="278">
        <f>'Ausgaben-Sammler'!G73</f>
      </c>
      <c r="F32" s="278">
        <f>'Ausgaben-Sammler'!H73</f>
      </c>
      <c r="G32" s="278">
        <f>'Ausgaben-Sammler'!I73</f>
      </c>
      <c r="H32" s="19"/>
      <c r="I32" s="19"/>
    </row>
    <row r="33" spans="1:9" ht="12.75">
      <c r="A33" s="81" t="s">
        <v>6</v>
      </c>
      <c r="B33" s="278">
        <f>'Ausgaben-Sammler'!D84</f>
      </c>
      <c r="C33" s="278">
        <f>'Ausgaben-Sammler'!E84</f>
      </c>
      <c r="D33" s="278">
        <f>'Ausgaben-Sammler'!F84</f>
      </c>
      <c r="E33" s="278">
        <f>'Ausgaben-Sammler'!G84</f>
      </c>
      <c r="F33" s="278">
        <f>'Ausgaben-Sammler'!H84</f>
      </c>
      <c r="G33" s="278">
        <f>'Ausgaben-Sammler'!I84</f>
      </c>
      <c r="H33" s="19"/>
      <c r="I33" s="19"/>
    </row>
    <row r="34" spans="1:9" ht="12.75">
      <c r="A34" s="81" t="s">
        <v>7</v>
      </c>
      <c r="B34" s="278">
        <f>'Ausgaben-Sammler'!D95</f>
      </c>
      <c r="C34" s="278">
        <f>'Ausgaben-Sammler'!E95</f>
      </c>
      <c r="D34" s="278">
        <f>'Ausgaben-Sammler'!F95</f>
      </c>
      <c r="E34" s="278">
        <f>'Ausgaben-Sammler'!G95</f>
      </c>
      <c r="F34" s="278">
        <f>'Ausgaben-Sammler'!H95</f>
      </c>
      <c r="G34" s="278">
        <f>'Ausgaben-Sammler'!I95</f>
      </c>
      <c r="H34" s="19"/>
      <c r="I34" s="19"/>
    </row>
    <row r="35" spans="1:9" ht="12.75">
      <c r="A35" s="81" t="s">
        <v>8</v>
      </c>
      <c r="B35" s="278">
        <f>'Ausgaben-Sammler'!D106</f>
      </c>
      <c r="C35" s="278">
        <f>'Ausgaben-Sammler'!E106</f>
      </c>
      <c r="D35" s="278">
        <f>'Ausgaben-Sammler'!F106</f>
      </c>
      <c r="E35" s="278">
        <f>'Ausgaben-Sammler'!G106</f>
      </c>
      <c r="F35" s="278">
        <f>'Ausgaben-Sammler'!H106</f>
      </c>
      <c r="G35" s="278">
        <f>'Ausgaben-Sammler'!I106</f>
      </c>
      <c r="H35" s="19"/>
      <c r="I35" s="19"/>
    </row>
    <row r="36" spans="1:9" ht="12.75">
      <c r="A36" s="81" t="s">
        <v>9</v>
      </c>
      <c r="B36" s="278">
        <f>'Ausgaben-Sammler'!D117</f>
      </c>
      <c r="C36" s="278">
        <f>'Ausgaben-Sammler'!E117</f>
      </c>
      <c r="D36" s="278">
        <f>'Ausgaben-Sammler'!F117</f>
      </c>
      <c r="E36" s="278">
        <f>'Ausgaben-Sammler'!G117</f>
      </c>
      <c r="F36" s="278">
        <f>'Ausgaben-Sammler'!H117</f>
      </c>
      <c r="G36" s="278">
        <f>'Ausgaben-Sammler'!I117</f>
      </c>
      <c r="H36" s="19"/>
      <c r="I36" s="19"/>
    </row>
    <row r="37" spans="1:9" ht="12.75">
      <c r="A37" s="81" t="s">
        <v>10</v>
      </c>
      <c r="B37" s="278">
        <f>'Ausgaben-Sammler'!D128</f>
      </c>
      <c r="C37" s="278">
        <f>'Ausgaben-Sammler'!E128</f>
      </c>
      <c r="D37" s="278">
        <f>'Ausgaben-Sammler'!F128</f>
      </c>
      <c r="E37" s="278">
        <f>'Ausgaben-Sammler'!G128</f>
      </c>
      <c r="F37" s="278">
        <f>'Ausgaben-Sammler'!H128</f>
      </c>
      <c r="G37" s="278">
        <f>'Ausgaben-Sammler'!I128</f>
      </c>
      <c r="H37" s="19"/>
      <c r="I37" s="19"/>
    </row>
    <row r="38" spans="1:9" ht="12.75">
      <c r="A38" s="81" t="s">
        <v>11</v>
      </c>
      <c r="B38" s="278">
        <f>'Ausgaben-Sammler'!D139</f>
      </c>
      <c r="C38" s="278">
        <f>'Ausgaben-Sammler'!E139</f>
      </c>
      <c r="D38" s="278">
        <f>'Ausgaben-Sammler'!F139</f>
      </c>
      <c r="E38" s="278">
        <f>'Ausgaben-Sammler'!G139</f>
      </c>
      <c r="F38" s="278">
        <f>'Ausgaben-Sammler'!H139</f>
      </c>
      <c r="G38" s="278">
        <f>'Ausgaben-Sammler'!I139</f>
      </c>
      <c r="H38" s="19"/>
      <c r="I38" s="19"/>
    </row>
    <row r="39" spans="1:9" ht="12.75">
      <c r="A39" s="19"/>
      <c r="B39" s="239">
        <f aca="true" t="shared" si="0" ref="B39:G39">IF(SUM(B27:B38)=0,"",SUM(B27:B38))</f>
      </c>
      <c r="C39" s="239">
        <f t="shared" si="0"/>
      </c>
      <c r="D39" s="239">
        <f t="shared" si="0"/>
      </c>
      <c r="E39" s="239">
        <f t="shared" si="0"/>
      </c>
      <c r="F39" s="239">
        <f t="shared" si="0"/>
      </c>
      <c r="G39" s="239">
        <f t="shared" si="0"/>
      </c>
      <c r="H39" s="19"/>
      <c r="I39" s="19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257" t="s">
        <v>135</v>
      </c>
      <c r="C41" s="19"/>
      <c r="D41" s="19"/>
      <c r="E41" s="19"/>
      <c r="F41" s="19"/>
      <c r="G41" s="19"/>
    </row>
    <row r="42" spans="1:7" ht="12.75">
      <c r="A42" s="19"/>
      <c r="B42" s="19" t="s">
        <v>148</v>
      </c>
      <c r="C42" s="19"/>
      <c r="D42" s="19"/>
      <c r="E42" s="19"/>
      <c r="F42" s="19"/>
      <c r="G42" s="19"/>
    </row>
    <row r="43" spans="1:7" ht="12.75">
      <c r="A43" s="19"/>
      <c r="B43" s="19" t="s">
        <v>149</v>
      </c>
      <c r="C43" s="19"/>
      <c r="D43" s="19"/>
      <c r="E43" s="19"/>
      <c r="F43" s="19"/>
      <c r="G43" s="19"/>
    </row>
    <row r="44" spans="1:7" ht="12.75">
      <c r="A44" s="19"/>
      <c r="B44" s="214" t="s">
        <v>59</v>
      </c>
      <c r="C44" s="215" t="s">
        <v>150</v>
      </c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216" t="s">
        <v>85</v>
      </c>
      <c r="C46" s="19"/>
      <c r="D46" s="19"/>
      <c r="E46" s="19"/>
      <c r="F46" s="216" t="s">
        <v>86</v>
      </c>
      <c r="G46" s="19"/>
    </row>
    <row r="47" spans="1:7" ht="12.75">
      <c r="A47" s="19"/>
      <c r="B47" s="216" t="s">
        <v>93</v>
      </c>
      <c r="C47" s="19"/>
      <c r="D47" s="19"/>
      <c r="E47" s="19"/>
      <c r="F47" s="19"/>
      <c r="G47" s="19"/>
    </row>
    <row r="48" spans="1:7" ht="12.75">
      <c r="A48" s="19"/>
      <c r="B48" s="216" t="s">
        <v>153</v>
      </c>
      <c r="C48" s="19"/>
      <c r="D48" s="19"/>
      <c r="E48" s="19"/>
      <c r="F48" s="123" t="s">
        <v>136</v>
      </c>
      <c r="G48" s="224">
        <v>40081</v>
      </c>
    </row>
    <row r="49" spans="1:7" ht="12.75">
      <c r="A49" s="19"/>
      <c r="B49" s="19"/>
      <c r="C49" s="19"/>
      <c r="D49" s="19"/>
      <c r="E49" s="19"/>
      <c r="F49" s="19"/>
      <c r="G49" s="19"/>
    </row>
    <row r="50" ht="12.75">
      <c r="B50" s="216" t="s">
        <v>169</v>
      </c>
    </row>
  </sheetData>
  <sheetProtection sheet="1" objects="1" scenarios="1" selectLockedCells="1"/>
  <mergeCells count="12">
    <mergeCell ref="F7:G7"/>
    <mergeCell ref="C22:G22"/>
    <mergeCell ref="G18:G19"/>
    <mergeCell ref="A1:G1"/>
    <mergeCell ref="B5:C5"/>
    <mergeCell ref="B24:G24"/>
    <mergeCell ref="A3:B3"/>
    <mergeCell ref="A22:B22"/>
    <mergeCell ref="G9:G10"/>
    <mergeCell ref="G12:G13"/>
    <mergeCell ref="G15:G16"/>
    <mergeCell ref="F5:G6"/>
  </mergeCells>
  <dataValidations count="4">
    <dataValidation type="whole" allowBlank="1" showInputMessage="1" showErrorMessage="1" sqref="G9">
      <formula1>2000</formula1>
      <formula2>2099</formula2>
    </dataValidation>
    <dataValidation type="whole" allowBlank="1" showInputMessage="1" showErrorMessage="1" sqref="G12:G13">
      <formula1>1</formula1>
      <formula2>12</formula2>
    </dataValidation>
    <dataValidation type="decimal" operator="greaterThan" allowBlank="1" showInputMessage="1" showErrorMessage="1" sqref="G15:G16">
      <formula1>0</formula1>
    </dataValidation>
    <dataValidation type="decimal" operator="greaterThan" allowBlank="1" showInputMessage="1" showErrorMessage="1" error="Bitte Zahlen mit Komma eingeben!" sqref="B7:D18">
      <formula1>0</formula1>
    </dataValidation>
  </dataValidations>
  <printOptions/>
  <pageMargins left="1.3779527559055118" right="0.787401574803149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tabColor indexed="39"/>
  </sheetPr>
  <dimension ref="A1:I139"/>
  <sheetViews>
    <sheetView workbookViewId="0" topLeftCell="A1">
      <selection activeCell="B12" sqref="B12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33.57421875" style="0" customWidth="1"/>
    <col min="4" max="9" width="14.7109375" style="0" customWidth="1"/>
  </cols>
  <sheetData>
    <row r="1" spans="1:9" ht="18.75">
      <c r="A1" s="283" t="s">
        <v>166</v>
      </c>
      <c r="B1" s="284"/>
      <c r="C1" s="284"/>
      <c r="D1" s="284"/>
      <c r="E1" s="285"/>
      <c r="F1" s="286"/>
      <c r="G1" s="286"/>
      <c r="H1" s="286"/>
      <c r="I1" s="287"/>
    </row>
    <row r="2" spans="1:9" ht="13.5" thickBot="1">
      <c r="A2" s="270"/>
      <c r="B2" s="270"/>
      <c r="C2" s="270"/>
      <c r="D2" s="270"/>
      <c r="E2" s="270"/>
      <c r="F2" s="270"/>
      <c r="G2" s="19"/>
      <c r="H2" s="19"/>
      <c r="I2" s="19"/>
    </row>
    <row r="3" spans="1:9" ht="12.75">
      <c r="A3" s="270"/>
      <c r="B3" s="270"/>
      <c r="C3" s="302" t="s">
        <v>167</v>
      </c>
      <c r="D3" s="264"/>
      <c r="E3" s="264"/>
      <c r="F3" s="265"/>
      <c r="G3" s="19"/>
      <c r="H3" s="19"/>
      <c r="I3" s="19"/>
    </row>
    <row r="4" spans="1:9" ht="12.75">
      <c r="A4" s="270"/>
      <c r="B4" s="270"/>
      <c r="C4" s="303"/>
      <c r="D4" s="266"/>
      <c r="E4" s="266"/>
      <c r="F4" s="267"/>
      <c r="G4" s="19"/>
      <c r="H4" s="19"/>
      <c r="I4" s="19"/>
    </row>
    <row r="5" spans="1:9" ht="12.75">
      <c r="A5" s="270"/>
      <c r="B5" s="270"/>
      <c r="C5" s="303"/>
      <c r="D5" s="266"/>
      <c r="E5" s="266"/>
      <c r="F5" s="267"/>
      <c r="G5" s="19"/>
      <c r="H5" s="19"/>
      <c r="I5" s="19"/>
    </row>
    <row r="6" spans="1:9" ht="12.75">
      <c r="A6" s="270"/>
      <c r="B6" s="270"/>
      <c r="C6" s="303"/>
      <c r="D6" s="266"/>
      <c r="E6" s="266"/>
      <c r="F6" s="267"/>
      <c r="G6" s="19"/>
      <c r="H6" s="19"/>
      <c r="I6" s="19"/>
    </row>
    <row r="7" spans="1:9" ht="13.5" thickBot="1">
      <c r="A7" s="270"/>
      <c r="B7" s="270"/>
      <c r="C7" s="304"/>
      <c r="D7" s="268"/>
      <c r="E7" s="268"/>
      <c r="F7" s="269"/>
      <c r="G7" s="19"/>
      <c r="H7" s="19"/>
      <c r="I7" s="19"/>
    </row>
    <row r="8" spans="1:9" ht="12.75">
      <c r="A8" s="270"/>
      <c r="B8" s="270"/>
      <c r="C8" s="270"/>
      <c r="D8" s="270"/>
      <c r="E8" s="270"/>
      <c r="F8" s="270"/>
      <c r="G8" s="19"/>
      <c r="H8" s="19"/>
      <c r="I8" s="19"/>
    </row>
    <row r="9" spans="1:9" ht="15.75">
      <c r="A9" s="258"/>
      <c r="B9" s="259" t="s">
        <v>165</v>
      </c>
      <c r="C9" s="260" t="s">
        <v>0</v>
      </c>
      <c r="D9" s="289" t="s">
        <v>19</v>
      </c>
      <c r="E9" s="289"/>
      <c r="F9" s="290"/>
      <c r="G9" s="290"/>
      <c r="H9" s="290"/>
      <c r="I9" s="290"/>
    </row>
    <row r="10" spans="1:9" ht="12.75">
      <c r="A10" s="261"/>
      <c r="B10" s="261"/>
      <c r="C10" s="261"/>
      <c r="D10" s="20" t="s">
        <v>25</v>
      </c>
      <c r="E10" s="21" t="s">
        <v>24</v>
      </c>
      <c r="F10" s="21" t="s">
        <v>20</v>
      </c>
      <c r="G10" s="21" t="s">
        <v>21</v>
      </c>
      <c r="H10" s="21" t="s">
        <v>22</v>
      </c>
      <c r="I10" s="22" t="s">
        <v>27</v>
      </c>
    </row>
    <row r="11" spans="1:9" ht="12.75">
      <c r="A11" s="262" t="s">
        <v>164</v>
      </c>
      <c r="B11" s="262" t="s">
        <v>162</v>
      </c>
      <c r="C11" s="262" t="s">
        <v>163</v>
      </c>
      <c r="D11" s="83" t="s">
        <v>26</v>
      </c>
      <c r="E11" s="82" t="s">
        <v>16</v>
      </c>
      <c r="F11" s="82" t="s">
        <v>53</v>
      </c>
      <c r="G11" s="82" t="s">
        <v>23</v>
      </c>
      <c r="H11" s="82" t="s">
        <v>23</v>
      </c>
      <c r="I11" s="84" t="s">
        <v>28</v>
      </c>
    </row>
    <row r="12" spans="1:9" ht="12.75">
      <c r="A12" s="271">
        <f>IF(B12="","",1)</f>
      </c>
      <c r="B12" s="263"/>
      <c r="C12" s="243"/>
      <c r="D12" s="243"/>
      <c r="E12" s="243"/>
      <c r="F12" s="243"/>
      <c r="G12" s="243"/>
      <c r="H12" s="243"/>
      <c r="I12" s="243"/>
    </row>
    <row r="13" spans="1:9" ht="12.75">
      <c r="A13" s="271">
        <f>IF(B13="","",A12+1)</f>
      </c>
      <c r="B13" s="263"/>
      <c r="C13" s="243"/>
      <c r="D13" s="243"/>
      <c r="E13" s="243"/>
      <c r="F13" s="243"/>
      <c r="G13" s="243"/>
      <c r="H13" s="243"/>
      <c r="I13" s="243"/>
    </row>
    <row r="14" spans="1:9" ht="12.75">
      <c r="A14" s="271">
        <f>IF(B14="","",A13+1)</f>
      </c>
      <c r="B14" s="263"/>
      <c r="C14" s="243"/>
      <c r="D14" s="243"/>
      <c r="E14" s="243"/>
      <c r="F14" s="243"/>
      <c r="G14" s="243"/>
      <c r="H14" s="243"/>
      <c r="I14" s="243"/>
    </row>
    <row r="15" spans="1:9" ht="12.75">
      <c r="A15" s="271">
        <f>IF(B15="","",A14+1)</f>
      </c>
      <c r="B15" s="263"/>
      <c r="C15" s="243"/>
      <c r="D15" s="243"/>
      <c r="E15" s="243"/>
      <c r="F15" s="243"/>
      <c r="G15" s="243"/>
      <c r="H15" s="243"/>
      <c r="I15" s="243"/>
    </row>
    <row r="16" spans="1:9" ht="12.75">
      <c r="A16" s="271">
        <f>IF(B16="","",A15+1)</f>
      </c>
      <c r="B16" s="263"/>
      <c r="C16" s="243"/>
      <c r="D16" s="243"/>
      <c r="E16" s="243"/>
      <c r="F16" s="243"/>
      <c r="G16" s="243"/>
      <c r="H16" s="243"/>
      <c r="I16" s="243"/>
    </row>
    <row r="17" spans="1:9" ht="12.75">
      <c r="A17" s="271">
        <f>IF(B17="","",A16+1)</f>
      </c>
      <c r="B17" s="263"/>
      <c r="C17" s="243"/>
      <c r="D17" s="243"/>
      <c r="E17" s="243"/>
      <c r="F17" s="243"/>
      <c r="G17" s="243"/>
      <c r="H17" s="243"/>
      <c r="I17" s="243"/>
    </row>
    <row r="18" spans="1:9" ht="12.75">
      <c r="A18" s="19"/>
      <c r="B18" s="19"/>
      <c r="C18" s="19"/>
      <c r="D18" s="239">
        <f aca="true" t="shared" si="0" ref="D18:I18">IF(SUM(D12:D17)=0,"",SUM(D12:D17))</f>
      </c>
      <c r="E18" s="239">
        <f t="shared" si="0"/>
      </c>
      <c r="F18" s="239">
        <f t="shared" si="0"/>
      </c>
      <c r="G18" s="239">
        <f t="shared" si="0"/>
      </c>
      <c r="H18" s="239">
        <f t="shared" si="0"/>
      </c>
      <c r="I18" s="239">
        <f t="shared" si="0"/>
      </c>
    </row>
    <row r="19" spans="1:9" ht="12.7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5.75">
      <c r="A20" s="258"/>
      <c r="B20" s="259" t="s">
        <v>165</v>
      </c>
      <c r="C20" s="260" t="s">
        <v>1</v>
      </c>
      <c r="D20" s="289" t="s">
        <v>19</v>
      </c>
      <c r="E20" s="289"/>
      <c r="F20" s="290"/>
      <c r="G20" s="290"/>
      <c r="H20" s="290"/>
      <c r="I20" s="290"/>
    </row>
    <row r="21" spans="1:9" ht="12.75">
      <c r="A21" s="261"/>
      <c r="B21" s="261"/>
      <c r="C21" s="261"/>
      <c r="D21" s="20" t="s">
        <v>25</v>
      </c>
      <c r="E21" s="21" t="s">
        <v>24</v>
      </c>
      <c r="F21" s="21" t="s">
        <v>20</v>
      </c>
      <c r="G21" s="21" t="s">
        <v>21</v>
      </c>
      <c r="H21" s="21" t="s">
        <v>22</v>
      </c>
      <c r="I21" s="22" t="s">
        <v>27</v>
      </c>
    </row>
    <row r="22" spans="1:9" ht="12.75">
      <c r="A22" s="262" t="s">
        <v>164</v>
      </c>
      <c r="B22" s="262" t="s">
        <v>162</v>
      </c>
      <c r="C22" s="262" t="s">
        <v>163</v>
      </c>
      <c r="D22" s="83" t="s">
        <v>26</v>
      </c>
      <c r="E22" s="82" t="s">
        <v>16</v>
      </c>
      <c r="F22" s="82" t="s">
        <v>53</v>
      </c>
      <c r="G22" s="82" t="s">
        <v>23</v>
      </c>
      <c r="H22" s="82" t="s">
        <v>23</v>
      </c>
      <c r="I22" s="84" t="s">
        <v>28</v>
      </c>
    </row>
    <row r="23" spans="1:9" ht="12.75">
      <c r="A23" s="271">
        <f>IF(B23="","",MAX(A12:A17)+1)</f>
      </c>
      <c r="B23" s="263"/>
      <c r="C23" s="243"/>
      <c r="D23" s="243"/>
      <c r="E23" s="243"/>
      <c r="F23" s="243"/>
      <c r="G23" s="243"/>
      <c r="H23" s="243"/>
      <c r="I23" s="243"/>
    </row>
    <row r="24" spans="1:9" ht="12.75">
      <c r="A24" s="271">
        <f>IF(B24="","",A23+1)</f>
      </c>
      <c r="B24" s="263"/>
      <c r="C24" s="243"/>
      <c r="D24" s="243"/>
      <c r="E24" s="243"/>
      <c r="F24" s="243"/>
      <c r="G24" s="243"/>
      <c r="H24" s="243"/>
      <c r="I24" s="243"/>
    </row>
    <row r="25" spans="1:9" ht="12.75">
      <c r="A25" s="271">
        <f>IF(B25="","",A24+1)</f>
      </c>
      <c r="B25" s="263"/>
      <c r="C25" s="243"/>
      <c r="D25" s="243"/>
      <c r="E25" s="243"/>
      <c r="F25" s="243"/>
      <c r="G25" s="243"/>
      <c r="H25" s="243"/>
      <c r="I25" s="243"/>
    </row>
    <row r="26" spans="1:9" ht="12.75">
      <c r="A26" s="271">
        <f>IF(B26="","",A25+1)</f>
      </c>
      <c r="B26" s="263"/>
      <c r="C26" s="243"/>
      <c r="D26" s="243"/>
      <c r="E26" s="243"/>
      <c r="F26" s="243"/>
      <c r="G26" s="243"/>
      <c r="H26" s="243"/>
      <c r="I26" s="243"/>
    </row>
    <row r="27" spans="1:9" ht="12.75">
      <c r="A27" s="271">
        <f>IF(B27="","",A26+1)</f>
      </c>
      <c r="B27" s="263"/>
      <c r="C27" s="243"/>
      <c r="D27" s="243"/>
      <c r="E27" s="243"/>
      <c r="F27" s="243"/>
      <c r="G27" s="243"/>
      <c r="H27" s="243"/>
      <c r="I27" s="243"/>
    </row>
    <row r="28" spans="1:9" ht="12.75">
      <c r="A28" s="271">
        <f>IF(B28="","",A27+1)</f>
      </c>
      <c r="B28" s="263"/>
      <c r="C28" s="243"/>
      <c r="D28" s="243"/>
      <c r="E28" s="243"/>
      <c r="F28" s="243"/>
      <c r="G28" s="243"/>
      <c r="H28" s="243"/>
      <c r="I28" s="243"/>
    </row>
    <row r="29" spans="1:9" ht="12.75">
      <c r="A29" s="19"/>
      <c r="B29" s="19"/>
      <c r="C29" s="19"/>
      <c r="D29" s="239">
        <f aca="true" t="shared" si="1" ref="D29:I29">IF(SUM(D23:D28)=0,"",SUM(D23:D28))</f>
      </c>
      <c r="E29" s="239">
        <f t="shared" si="1"/>
      </c>
      <c r="F29" s="239">
        <f t="shared" si="1"/>
      </c>
      <c r="G29" s="239">
        <f t="shared" si="1"/>
      </c>
      <c r="H29" s="239">
        <f t="shared" si="1"/>
      </c>
      <c r="I29" s="239">
        <f t="shared" si="1"/>
      </c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.75">
      <c r="A31" s="258"/>
      <c r="B31" s="259" t="s">
        <v>165</v>
      </c>
      <c r="C31" s="260" t="s">
        <v>2</v>
      </c>
      <c r="D31" s="289" t="s">
        <v>19</v>
      </c>
      <c r="E31" s="289"/>
      <c r="F31" s="290"/>
      <c r="G31" s="290"/>
      <c r="H31" s="290"/>
      <c r="I31" s="290"/>
    </row>
    <row r="32" spans="1:9" ht="12.75">
      <c r="A32" s="261"/>
      <c r="B32" s="261"/>
      <c r="C32" s="261"/>
      <c r="D32" s="20" t="s">
        <v>25</v>
      </c>
      <c r="E32" s="21" t="s">
        <v>24</v>
      </c>
      <c r="F32" s="21" t="s">
        <v>20</v>
      </c>
      <c r="G32" s="21" t="s">
        <v>21</v>
      </c>
      <c r="H32" s="21" t="s">
        <v>22</v>
      </c>
      <c r="I32" s="22" t="s">
        <v>27</v>
      </c>
    </row>
    <row r="33" spans="1:9" ht="12.75">
      <c r="A33" s="262" t="s">
        <v>164</v>
      </c>
      <c r="B33" s="262" t="s">
        <v>162</v>
      </c>
      <c r="C33" s="262" t="s">
        <v>163</v>
      </c>
      <c r="D33" s="83" t="s">
        <v>26</v>
      </c>
      <c r="E33" s="82" t="s">
        <v>16</v>
      </c>
      <c r="F33" s="82" t="s">
        <v>53</v>
      </c>
      <c r="G33" s="82" t="s">
        <v>23</v>
      </c>
      <c r="H33" s="82" t="s">
        <v>23</v>
      </c>
      <c r="I33" s="84" t="s">
        <v>28</v>
      </c>
    </row>
    <row r="34" spans="1:9" ht="12.75">
      <c r="A34" s="271">
        <f>IF(B34="","",MAX(A23:A28)+1)</f>
      </c>
      <c r="B34" s="263"/>
      <c r="C34" s="243"/>
      <c r="D34" s="243"/>
      <c r="E34" s="243"/>
      <c r="F34" s="243"/>
      <c r="G34" s="243"/>
      <c r="H34" s="243"/>
      <c r="I34" s="243"/>
    </row>
    <row r="35" spans="1:9" ht="12.75">
      <c r="A35" s="271">
        <f>IF(B35="","",A34+1)</f>
      </c>
      <c r="B35" s="263"/>
      <c r="C35" s="243"/>
      <c r="D35" s="243"/>
      <c r="E35" s="243"/>
      <c r="F35" s="243"/>
      <c r="G35" s="243"/>
      <c r="H35" s="243"/>
      <c r="I35" s="243"/>
    </row>
    <row r="36" spans="1:9" ht="12.75">
      <c r="A36" s="271">
        <f>IF(B36="","",A35+1)</f>
      </c>
      <c r="B36" s="263"/>
      <c r="C36" s="243"/>
      <c r="D36" s="243"/>
      <c r="E36" s="243"/>
      <c r="F36" s="243"/>
      <c r="G36" s="243"/>
      <c r="H36" s="243"/>
      <c r="I36" s="243"/>
    </row>
    <row r="37" spans="1:9" ht="12.75">
      <c r="A37" s="271">
        <f>IF(B37="","",A36+1)</f>
      </c>
      <c r="B37" s="263"/>
      <c r="C37" s="243"/>
      <c r="D37" s="243"/>
      <c r="E37" s="243"/>
      <c r="F37" s="243"/>
      <c r="G37" s="243"/>
      <c r="H37" s="243"/>
      <c r="I37" s="243"/>
    </row>
    <row r="38" spans="1:9" ht="12.75">
      <c r="A38" s="271">
        <f>IF(B38="","",A37+1)</f>
      </c>
      <c r="B38" s="263"/>
      <c r="C38" s="243"/>
      <c r="D38" s="243"/>
      <c r="E38" s="243"/>
      <c r="F38" s="243"/>
      <c r="G38" s="243"/>
      <c r="H38" s="243"/>
      <c r="I38" s="243"/>
    </row>
    <row r="39" spans="1:9" ht="12.75">
      <c r="A39" s="271">
        <f>IF(B39="","",A38+1)</f>
      </c>
      <c r="B39" s="263"/>
      <c r="C39" s="243"/>
      <c r="D39" s="243"/>
      <c r="E39" s="243"/>
      <c r="F39" s="243"/>
      <c r="G39" s="243"/>
      <c r="H39" s="243"/>
      <c r="I39" s="243"/>
    </row>
    <row r="40" spans="1:9" ht="12.75">
      <c r="A40" s="19"/>
      <c r="B40" s="19"/>
      <c r="C40" s="19"/>
      <c r="D40" s="239">
        <f aca="true" t="shared" si="2" ref="D40:I40">IF(SUM(D34:D39)=0,"",SUM(D34:D39))</f>
      </c>
      <c r="E40" s="239">
        <f t="shared" si="2"/>
      </c>
      <c r="F40" s="239">
        <f t="shared" si="2"/>
      </c>
      <c r="G40" s="239">
        <f t="shared" si="2"/>
      </c>
      <c r="H40" s="239">
        <f t="shared" si="2"/>
      </c>
      <c r="I40" s="239">
        <f t="shared" si="2"/>
      </c>
    </row>
    <row r="41" spans="1:9" ht="12.75" hidden="1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.75" hidden="1">
      <c r="A42" s="258"/>
      <c r="B42" s="259" t="s">
        <v>165</v>
      </c>
      <c r="C42" s="260" t="s">
        <v>3</v>
      </c>
      <c r="D42" s="289" t="s">
        <v>19</v>
      </c>
      <c r="E42" s="289"/>
      <c r="F42" s="290"/>
      <c r="G42" s="290"/>
      <c r="H42" s="290"/>
      <c r="I42" s="290"/>
    </row>
    <row r="43" spans="1:9" ht="12.75" hidden="1">
      <c r="A43" s="261"/>
      <c r="B43" s="261"/>
      <c r="C43" s="261"/>
      <c r="D43" s="20" t="s">
        <v>25</v>
      </c>
      <c r="E43" s="21" t="s">
        <v>24</v>
      </c>
      <c r="F43" s="21" t="s">
        <v>20</v>
      </c>
      <c r="G43" s="21" t="s">
        <v>21</v>
      </c>
      <c r="H43" s="21" t="s">
        <v>22</v>
      </c>
      <c r="I43" s="22" t="s">
        <v>27</v>
      </c>
    </row>
    <row r="44" spans="1:9" ht="12.75" hidden="1">
      <c r="A44" s="262" t="s">
        <v>164</v>
      </c>
      <c r="B44" s="262" t="s">
        <v>162</v>
      </c>
      <c r="C44" s="262" t="s">
        <v>163</v>
      </c>
      <c r="D44" s="83" t="s">
        <v>26</v>
      </c>
      <c r="E44" s="82" t="s">
        <v>16</v>
      </c>
      <c r="F44" s="82" t="s">
        <v>53</v>
      </c>
      <c r="G44" s="82" t="s">
        <v>23</v>
      </c>
      <c r="H44" s="82" t="s">
        <v>23</v>
      </c>
      <c r="I44" s="84" t="s">
        <v>28</v>
      </c>
    </row>
    <row r="45" spans="1:9" ht="12.75" hidden="1">
      <c r="A45" s="271">
        <f>IF(B45="","",MAX(A34:A39)+1)</f>
      </c>
      <c r="B45" s="263"/>
      <c r="C45" s="243"/>
      <c r="D45" s="243"/>
      <c r="E45" s="243"/>
      <c r="F45" s="243"/>
      <c r="G45" s="243"/>
      <c r="H45" s="243"/>
      <c r="I45" s="243"/>
    </row>
    <row r="46" spans="1:9" ht="12.75" hidden="1">
      <c r="A46" s="271">
        <f>IF(B46="","",A45+1)</f>
      </c>
      <c r="B46" s="263"/>
      <c r="C46" s="243"/>
      <c r="D46" s="243"/>
      <c r="E46" s="243"/>
      <c r="F46" s="243"/>
      <c r="G46" s="243"/>
      <c r="H46" s="243"/>
      <c r="I46" s="243"/>
    </row>
    <row r="47" spans="1:9" ht="12.75" hidden="1">
      <c r="A47" s="271">
        <f>IF(B47="","",A46+1)</f>
      </c>
      <c r="B47" s="263"/>
      <c r="C47" s="243"/>
      <c r="D47" s="243"/>
      <c r="E47" s="243"/>
      <c r="F47" s="243"/>
      <c r="G47" s="243"/>
      <c r="H47" s="243"/>
      <c r="I47" s="243"/>
    </row>
    <row r="48" spans="1:9" ht="12.75" hidden="1">
      <c r="A48" s="271">
        <f>IF(B48="","",A47+1)</f>
      </c>
      <c r="B48" s="263"/>
      <c r="C48" s="243"/>
      <c r="D48" s="243"/>
      <c r="E48" s="243"/>
      <c r="F48" s="243"/>
      <c r="G48" s="243"/>
      <c r="H48" s="243"/>
      <c r="I48" s="243"/>
    </row>
    <row r="49" spans="1:9" ht="12.75" hidden="1">
      <c r="A49" s="271">
        <f>IF(B49="","",A48+1)</f>
      </c>
      <c r="B49" s="263"/>
      <c r="C49" s="243"/>
      <c r="D49" s="243"/>
      <c r="E49" s="243"/>
      <c r="F49" s="243"/>
      <c r="G49" s="243"/>
      <c r="H49" s="243"/>
      <c r="I49" s="243"/>
    </row>
    <row r="50" spans="1:9" ht="12.75" hidden="1">
      <c r="A50" s="271">
        <f>IF(B50="","",A49+1)</f>
      </c>
      <c r="B50" s="263"/>
      <c r="C50" s="243"/>
      <c r="D50" s="243"/>
      <c r="E50" s="243"/>
      <c r="F50" s="243"/>
      <c r="G50" s="243"/>
      <c r="H50" s="243"/>
      <c r="I50" s="243"/>
    </row>
    <row r="51" spans="1:9" ht="12.75" hidden="1">
      <c r="A51" s="19"/>
      <c r="B51" s="19"/>
      <c r="C51" s="19"/>
      <c r="D51" s="239">
        <f aca="true" t="shared" si="3" ref="D51:I51">IF(SUM(D45:D50)=0,"",SUM(D45:D50))</f>
      </c>
      <c r="E51" s="239">
        <f t="shared" si="3"/>
      </c>
      <c r="F51" s="239">
        <f t="shared" si="3"/>
      </c>
      <c r="G51" s="239">
        <f t="shared" si="3"/>
      </c>
      <c r="H51" s="239">
        <f t="shared" si="3"/>
      </c>
      <c r="I51" s="239">
        <f t="shared" si="3"/>
      </c>
    </row>
    <row r="52" spans="1:9" ht="12.75" hidden="1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.75" hidden="1">
      <c r="A53" s="258"/>
      <c r="B53" s="259" t="s">
        <v>165</v>
      </c>
      <c r="C53" s="260" t="s">
        <v>4</v>
      </c>
      <c r="D53" s="289" t="s">
        <v>19</v>
      </c>
      <c r="E53" s="289"/>
      <c r="F53" s="290"/>
      <c r="G53" s="290"/>
      <c r="H53" s="290"/>
      <c r="I53" s="290"/>
    </row>
    <row r="54" spans="1:9" ht="12.75" hidden="1">
      <c r="A54" s="261"/>
      <c r="B54" s="261"/>
      <c r="C54" s="261"/>
      <c r="D54" s="20" t="s">
        <v>25</v>
      </c>
      <c r="E54" s="21" t="s">
        <v>24</v>
      </c>
      <c r="F54" s="21" t="s">
        <v>20</v>
      </c>
      <c r="G54" s="21" t="s">
        <v>21</v>
      </c>
      <c r="H54" s="21" t="s">
        <v>22</v>
      </c>
      <c r="I54" s="22" t="s">
        <v>27</v>
      </c>
    </row>
    <row r="55" spans="1:9" ht="12.75" hidden="1">
      <c r="A55" s="262" t="s">
        <v>164</v>
      </c>
      <c r="B55" s="262" t="s">
        <v>162</v>
      </c>
      <c r="C55" s="262" t="s">
        <v>163</v>
      </c>
      <c r="D55" s="83" t="s">
        <v>26</v>
      </c>
      <c r="E55" s="82" t="s">
        <v>16</v>
      </c>
      <c r="F55" s="82" t="s">
        <v>53</v>
      </c>
      <c r="G55" s="82" t="s">
        <v>23</v>
      </c>
      <c r="H55" s="82" t="s">
        <v>23</v>
      </c>
      <c r="I55" s="84" t="s">
        <v>28</v>
      </c>
    </row>
    <row r="56" spans="1:9" ht="12.75" hidden="1">
      <c r="A56" s="271">
        <f>IF(B56="","",MAX(A45:A50)+1)</f>
      </c>
      <c r="B56" s="263"/>
      <c r="C56" s="243"/>
      <c r="D56" s="243"/>
      <c r="E56" s="243"/>
      <c r="F56" s="243"/>
      <c r="G56" s="243"/>
      <c r="H56" s="243"/>
      <c r="I56" s="243"/>
    </row>
    <row r="57" spans="1:9" ht="12.75" hidden="1">
      <c r="A57" s="271">
        <f>IF(B57="","",A56+1)</f>
      </c>
      <c r="B57" s="263"/>
      <c r="C57" s="243"/>
      <c r="D57" s="243"/>
      <c r="E57" s="243"/>
      <c r="F57" s="243"/>
      <c r="G57" s="243"/>
      <c r="H57" s="243"/>
      <c r="I57" s="243"/>
    </row>
    <row r="58" spans="1:9" ht="12.75" hidden="1">
      <c r="A58" s="271">
        <f>IF(B58="","",A57+1)</f>
      </c>
      <c r="B58" s="263"/>
      <c r="C58" s="243"/>
      <c r="D58" s="243"/>
      <c r="E58" s="243"/>
      <c r="F58" s="243"/>
      <c r="G58" s="243"/>
      <c r="H58" s="243"/>
      <c r="I58" s="243"/>
    </row>
    <row r="59" spans="1:9" ht="12.75" hidden="1">
      <c r="A59" s="271">
        <f>IF(B59="","",A58+1)</f>
      </c>
      <c r="B59" s="263"/>
      <c r="C59" s="243"/>
      <c r="D59" s="243"/>
      <c r="E59" s="243"/>
      <c r="F59" s="243"/>
      <c r="G59" s="243"/>
      <c r="H59" s="243"/>
      <c r="I59" s="243"/>
    </row>
    <row r="60" spans="1:9" ht="12.75" hidden="1">
      <c r="A60" s="271">
        <f>IF(B60="","",A59+1)</f>
      </c>
      <c r="B60" s="263"/>
      <c r="C60" s="243"/>
      <c r="D60" s="243"/>
      <c r="E60" s="243"/>
      <c r="F60" s="243"/>
      <c r="G60" s="243"/>
      <c r="H60" s="243"/>
      <c r="I60" s="243"/>
    </row>
    <row r="61" spans="1:9" ht="12.75" hidden="1">
      <c r="A61" s="271">
        <f>IF(B61="","",A60+1)</f>
      </c>
      <c r="B61" s="263"/>
      <c r="C61" s="243"/>
      <c r="D61" s="243"/>
      <c r="E61" s="243"/>
      <c r="F61" s="243"/>
      <c r="G61" s="243"/>
      <c r="H61" s="243"/>
      <c r="I61" s="243"/>
    </row>
    <row r="62" spans="1:9" ht="12.75" hidden="1">
      <c r="A62" s="19"/>
      <c r="B62" s="19"/>
      <c r="C62" s="19"/>
      <c r="D62" s="239">
        <f aca="true" t="shared" si="4" ref="D62:I62">IF(SUM(D56:D61)=0,"",SUM(D56:D61))</f>
      </c>
      <c r="E62" s="239">
        <f t="shared" si="4"/>
      </c>
      <c r="F62" s="239">
        <f t="shared" si="4"/>
      </c>
      <c r="G62" s="239">
        <f t="shared" si="4"/>
      </c>
      <c r="H62" s="239">
        <f t="shared" si="4"/>
      </c>
      <c r="I62" s="239">
        <f t="shared" si="4"/>
      </c>
    </row>
    <row r="63" spans="1:9" ht="12.75" hidden="1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.75" hidden="1">
      <c r="A64" s="258"/>
      <c r="B64" s="259" t="s">
        <v>165</v>
      </c>
      <c r="C64" s="260" t="s">
        <v>5</v>
      </c>
      <c r="D64" s="289" t="s">
        <v>19</v>
      </c>
      <c r="E64" s="289"/>
      <c r="F64" s="290"/>
      <c r="G64" s="290"/>
      <c r="H64" s="290"/>
      <c r="I64" s="290"/>
    </row>
    <row r="65" spans="1:9" ht="12.75" hidden="1">
      <c r="A65" s="261"/>
      <c r="B65" s="261"/>
      <c r="C65" s="261"/>
      <c r="D65" s="20" t="s">
        <v>25</v>
      </c>
      <c r="E65" s="21" t="s">
        <v>24</v>
      </c>
      <c r="F65" s="21" t="s">
        <v>20</v>
      </c>
      <c r="G65" s="21" t="s">
        <v>21</v>
      </c>
      <c r="H65" s="21" t="s">
        <v>22</v>
      </c>
      <c r="I65" s="22" t="s">
        <v>27</v>
      </c>
    </row>
    <row r="66" spans="1:9" ht="12.75" hidden="1">
      <c r="A66" s="262" t="s">
        <v>164</v>
      </c>
      <c r="B66" s="262" t="s">
        <v>162</v>
      </c>
      <c r="C66" s="262" t="s">
        <v>163</v>
      </c>
      <c r="D66" s="83" t="s">
        <v>26</v>
      </c>
      <c r="E66" s="82" t="s">
        <v>16</v>
      </c>
      <c r="F66" s="82" t="s">
        <v>53</v>
      </c>
      <c r="G66" s="82" t="s">
        <v>23</v>
      </c>
      <c r="H66" s="82" t="s">
        <v>23</v>
      </c>
      <c r="I66" s="84" t="s">
        <v>28</v>
      </c>
    </row>
    <row r="67" spans="1:9" ht="12.75" hidden="1">
      <c r="A67" s="271">
        <f>IF(B67="","",MAX(A56:A61)+1)</f>
      </c>
      <c r="B67" s="263"/>
      <c r="C67" s="243"/>
      <c r="D67" s="243"/>
      <c r="E67" s="243"/>
      <c r="F67" s="243"/>
      <c r="G67" s="243"/>
      <c r="H67" s="243"/>
      <c r="I67" s="243"/>
    </row>
    <row r="68" spans="1:9" ht="12.75" hidden="1">
      <c r="A68" s="271">
        <f>IF(B68="","",A67+1)</f>
      </c>
      <c r="B68" s="263"/>
      <c r="C68" s="243"/>
      <c r="D68" s="243"/>
      <c r="E68" s="243"/>
      <c r="F68" s="243"/>
      <c r="G68" s="243"/>
      <c r="H68" s="243"/>
      <c r="I68" s="243"/>
    </row>
    <row r="69" spans="1:9" ht="12.75" hidden="1">
      <c r="A69" s="271">
        <f>IF(B69="","",A68+1)</f>
      </c>
      <c r="B69" s="263"/>
      <c r="C69" s="243"/>
      <c r="D69" s="243"/>
      <c r="E69" s="243"/>
      <c r="F69" s="243"/>
      <c r="G69" s="243"/>
      <c r="H69" s="243"/>
      <c r="I69" s="243"/>
    </row>
    <row r="70" spans="1:9" ht="12.75" hidden="1">
      <c r="A70" s="271">
        <f>IF(B70="","",A69+1)</f>
      </c>
      <c r="B70" s="263"/>
      <c r="C70" s="243"/>
      <c r="D70" s="243"/>
      <c r="E70" s="243"/>
      <c r="F70" s="243"/>
      <c r="G70" s="243"/>
      <c r="H70" s="243"/>
      <c r="I70" s="243"/>
    </row>
    <row r="71" spans="1:9" ht="12.75" hidden="1">
      <c r="A71" s="271">
        <f>IF(B71="","",A70+1)</f>
      </c>
      <c r="B71" s="263"/>
      <c r="C71" s="243"/>
      <c r="D71" s="243"/>
      <c r="E71" s="243"/>
      <c r="F71" s="243"/>
      <c r="G71" s="243"/>
      <c r="H71" s="243"/>
      <c r="I71" s="243"/>
    </row>
    <row r="72" spans="1:9" ht="12.75" hidden="1">
      <c r="A72" s="271">
        <f>IF(B72="","",A71+1)</f>
      </c>
      <c r="B72" s="263"/>
      <c r="C72" s="243"/>
      <c r="D72" s="243"/>
      <c r="E72" s="243"/>
      <c r="F72" s="243"/>
      <c r="G72" s="243"/>
      <c r="H72" s="243"/>
      <c r="I72" s="243"/>
    </row>
    <row r="73" spans="1:9" ht="12.75" hidden="1">
      <c r="A73" s="19"/>
      <c r="B73" s="19"/>
      <c r="C73" s="19"/>
      <c r="D73" s="239">
        <f aca="true" t="shared" si="5" ref="D73:I73">IF(SUM(D67:D72)=0,"",SUM(D67:D72))</f>
      </c>
      <c r="E73" s="239">
        <f t="shared" si="5"/>
      </c>
      <c r="F73" s="239">
        <f t="shared" si="5"/>
      </c>
      <c r="G73" s="239">
        <f t="shared" si="5"/>
      </c>
      <c r="H73" s="239">
        <f t="shared" si="5"/>
      </c>
      <c r="I73" s="239">
        <f t="shared" si="5"/>
      </c>
    </row>
    <row r="74" spans="1:9" ht="12.75" hidden="1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.75" hidden="1">
      <c r="A75" s="258"/>
      <c r="B75" s="259" t="s">
        <v>165</v>
      </c>
      <c r="C75" s="260" t="s">
        <v>6</v>
      </c>
      <c r="D75" s="289" t="s">
        <v>19</v>
      </c>
      <c r="E75" s="289"/>
      <c r="F75" s="290"/>
      <c r="G75" s="290"/>
      <c r="H75" s="290"/>
      <c r="I75" s="290"/>
    </row>
    <row r="76" spans="1:9" ht="12.75" hidden="1">
      <c r="A76" s="261"/>
      <c r="B76" s="261"/>
      <c r="C76" s="261"/>
      <c r="D76" s="20" t="s">
        <v>25</v>
      </c>
      <c r="E76" s="21" t="s">
        <v>24</v>
      </c>
      <c r="F76" s="21" t="s">
        <v>20</v>
      </c>
      <c r="G76" s="21" t="s">
        <v>21</v>
      </c>
      <c r="H76" s="21" t="s">
        <v>22</v>
      </c>
      <c r="I76" s="22" t="s">
        <v>27</v>
      </c>
    </row>
    <row r="77" spans="1:9" ht="12.75" hidden="1">
      <c r="A77" s="262" t="s">
        <v>164</v>
      </c>
      <c r="B77" s="262" t="s">
        <v>162</v>
      </c>
      <c r="C77" s="262" t="s">
        <v>163</v>
      </c>
      <c r="D77" s="83" t="s">
        <v>26</v>
      </c>
      <c r="E77" s="82" t="s">
        <v>16</v>
      </c>
      <c r="F77" s="82" t="s">
        <v>53</v>
      </c>
      <c r="G77" s="82" t="s">
        <v>23</v>
      </c>
      <c r="H77" s="82" t="s">
        <v>23</v>
      </c>
      <c r="I77" s="84" t="s">
        <v>28</v>
      </c>
    </row>
    <row r="78" spans="1:9" ht="12.75" hidden="1">
      <c r="A78" s="271">
        <f>IF(B78="","",MAX(A67:A72)+1)</f>
      </c>
      <c r="B78" s="263"/>
      <c r="C78" s="243"/>
      <c r="D78" s="243"/>
      <c r="E78" s="243"/>
      <c r="F78" s="243"/>
      <c r="G78" s="243"/>
      <c r="H78" s="243"/>
      <c r="I78" s="243"/>
    </row>
    <row r="79" spans="1:9" ht="12.75" hidden="1">
      <c r="A79" s="271">
        <f>IF(B79="","",A78+1)</f>
      </c>
      <c r="B79" s="263"/>
      <c r="C79" s="243"/>
      <c r="D79" s="243"/>
      <c r="E79" s="243"/>
      <c r="F79" s="243"/>
      <c r="G79" s="243"/>
      <c r="H79" s="243"/>
      <c r="I79" s="243"/>
    </row>
    <row r="80" spans="1:9" ht="12.75" hidden="1">
      <c r="A80" s="271">
        <f>IF(B80="","",A79+1)</f>
      </c>
      <c r="B80" s="263"/>
      <c r="C80" s="243"/>
      <c r="D80" s="243"/>
      <c r="E80" s="243"/>
      <c r="F80" s="243"/>
      <c r="G80" s="243"/>
      <c r="H80" s="243"/>
      <c r="I80" s="243"/>
    </row>
    <row r="81" spans="1:9" ht="12.75" hidden="1">
      <c r="A81" s="271">
        <f>IF(B81="","",A80+1)</f>
      </c>
      <c r="B81" s="263"/>
      <c r="C81" s="243"/>
      <c r="D81" s="243"/>
      <c r="E81" s="243"/>
      <c r="F81" s="243"/>
      <c r="G81" s="243"/>
      <c r="H81" s="243"/>
      <c r="I81" s="243"/>
    </row>
    <row r="82" spans="1:9" ht="12.75" hidden="1">
      <c r="A82" s="271">
        <f>IF(B82="","",A81+1)</f>
      </c>
      <c r="B82" s="263"/>
      <c r="C82" s="243"/>
      <c r="D82" s="243"/>
      <c r="E82" s="243"/>
      <c r="F82" s="243"/>
      <c r="G82" s="243"/>
      <c r="H82" s="243"/>
      <c r="I82" s="243"/>
    </row>
    <row r="83" spans="1:9" ht="12.75" hidden="1">
      <c r="A83" s="271">
        <f>IF(B83="","",A82+1)</f>
      </c>
      <c r="B83" s="263"/>
      <c r="C83" s="243"/>
      <c r="D83" s="243"/>
      <c r="E83" s="243"/>
      <c r="F83" s="243"/>
      <c r="G83" s="243"/>
      <c r="H83" s="243"/>
      <c r="I83" s="243"/>
    </row>
    <row r="84" spans="1:9" ht="12.75" hidden="1">
      <c r="A84" s="19"/>
      <c r="B84" s="19"/>
      <c r="C84" s="19"/>
      <c r="D84" s="239">
        <f aca="true" t="shared" si="6" ref="D84:I84">IF(SUM(D78:D83)=0,"",SUM(D78:D83))</f>
      </c>
      <c r="E84" s="239">
        <f t="shared" si="6"/>
      </c>
      <c r="F84" s="239">
        <f t="shared" si="6"/>
      </c>
      <c r="G84" s="239">
        <f t="shared" si="6"/>
      </c>
      <c r="H84" s="239">
        <f t="shared" si="6"/>
      </c>
      <c r="I84" s="239">
        <f t="shared" si="6"/>
      </c>
    </row>
    <row r="85" spans="1:9" ht="12.75" hidden="1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.75" hidden="1">
      <c r="A86" s="258"/>
      <c r="B86" s="259" t="s">
        <v>165</v>
      </c>
      <c r="C86" s="260" t="s">
        <v>7</v>
      </c>
      <c r="D86" s="289" t="s">
        <v>19</v>
      </c>
      <c r="E86" s="289"/>
      <c r="F86" s="290"/>
      <c r="G86" s="290"/>
      <c r="H86" s="290"/>
      <c r="I86" s="290"/>
    </row>
    <row r="87" spans="1:9" ht="12.75" hidden="1">
      <c r="A87" s="261"/>
      <c r="B87" s="261"/>
      <c r="C87" s="261"/>
      <c r="D87" s="20" t="s">
        <v>25</v>
      </c>
      <c r="E87" s="21" t="s">
        <v>24</v>
      </c>
      <c r="F87" s="21" t="s">
        <v>20</v>
      </c>
      <c r="G87" s="21" t="s">
        <v>21</v>
      </c>
      <c r="H87" s="21" t="s">
        <v>22</v>
      </c>
      <c r="I87" s="22" t="s">
        <v>27</v>
      </c>
    </row>
    <row r="88" spans="1:9" ht="12.75" hidden="1">
      <c r="A88" s="262" t="s">
        <v>164</v>
      </c>
      <c r="B88" s="262" t="s">
        <v>162</v>
      </c>
      <c r="C88" s="262" t="s">
        <v>163</v>
      </c>
      <c r="D88" s="83" t="s">
        <v>26</v>
      </c>
      <c r="E88" s="82" t="s">
        <v>16</v>
      </c>
      <c r="F88" s="82" t="s">
        <v>53</v>
      </c>
      <c r="G88" s="82" t="s">
        <v>23</v>
      </c>
      <c r="H88" s="82" t="s">
        <v>23</v>
      </c>
      <c r="I88" s="84" t="s">
        <v>28</v>
      </c>
    </row>
    <row r="89" spans="1:9" ht="12.75" hidden="1">
      <c r="A89" s="271">
        <f>IF(B89="","",MAX(A78:A83)+1)</f>
      </c>
      <c r="B89" s="263"/>
      <c r="C89" s="279"/>
      <c r="D89" s="243"/>
      <c r="E89" s="243"/>
      <c r="F89" s="243"/>
      <c r="G89" s="243"/>
      <c r="H89" s="243"/>
      <c r="I89" s="243"/>
    </row>
    <row r="90" spans="1:9" ht="12.75" hidden="1">
      <c r="A90" s="271">
        <f>IF(B90="","",A89+1)</f>
      </c>
      <c r="B90" s="263"/>
      <c r="C90" s="243"/>
      <c r="D90" s="243"/>
      <c r="E90" s="243"/>
      <c r="F90" s="243"/>
      <c r="G90" s="243"/>
      <c r="H90" s="243"/>
      <c r="I90" s="243"/>
    </row>
    <row r="91" spans="1:9" ht="12.75" hidden="1">
      <c r="A91" s="271">
        <f>IF(B91="","",A90+1)</f>
      </c>
      <c r="B91" s="263"/>
      <c r="C91" s="243"/>
      <c r="D91" s="243"/>
      <c r="E91" s="243"/>
      <c r="F91" s="243"/>
      <c r="G91" s="243"/>
      <c r="H91" s="243"/>
      <c r="I91" s="243"/>
    </row>
    <row r="92" spans="1:9" ht="12.75" hidden="1">
      <c r="A92" s="271">
        <f>IF(B92="","",A91+1)</f>
      </c>
      <c r="B92" s="263"/>
      <c r="C92" s="243"/>
      <c r="D92" s="243"/>
      <c r="E92" s="243"/>
      <c r="F92" s="243"/>
      <c r="G92" s="243"/>
      <c r="H92" s="243"/>
      <c r="I92" s="243"/>
    </row>
    <row r="93" spans="1:9" ht="12.75" hidden="1">
      <c r="A93" s="271">
        <f>IF(B93="","",A92+1)</f>
      </c>
      <c r="B93" s="263"/>
      <c r="C93" s="243"/>
      <c r="D93" s="243"/>
      <c r="E93" s="243"/>
      <c r="F93" s="243"/>
      <c r="G93" s="243"/>
      <c r="H93" s="243"/>
      <c r="I93" s="243"/>
    </row>
    <row r="94" spans="1:9" ht="12.75" hidden="1">
      <c r="A94" s="271">
        <f>IF(B94="","",A93+1)</f>
      </c>
      <c r="B94" s="263"/>
      <c r="C94" s="243"/>
      <c r="D94" s="243"/>
      <c r="E94" s="243"/>
      <c r="F94" s="243"/>
      <c r="G94" s="243"/>
      <c r="H94" s="243"/>
      <c r="I94" s="243"/>
    </row>
    <row r="95" spans="1:9" ht="12.75" hidden="1">
      <c r="A95" s="19"/>
      <c r="B95" s="19"/>
      <c r="C95" s="19"/>
      <c r="D95" s="239">
        <f aca="true" t="shared" si="7" ref="D95:I95">IF(SUM(D89:D94)=0,"",SUM(D89:D94))</f>
      </c>
      <c r="E95" s="239">
        <f t="shared" si="7"/>
      </c>
      <c r="F95" s="239">
        <f t="shared" si="7"/>
      </c>
      <c r="G95" s="239">
        <f t="shared" si="7"/>
      </c>
      <c r="H95" s="239">
        <f t="shared" si="7"/>
      </c>
      <c r="I95" s="239">
        <f t="shared" si="7"/>
      </c>
    </row>
    <row r="96" spans="1:9" ht="12.75" hidden="1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.75" hidden="1">
      <c r="A97" s="258"/>
      <c r="B97" s="259" t="s">
        <v>165</v>
      </c>
      <c r="C97" s="260" t="s">
        <v>8</v>
      </c>
      <c r="D97" s="289" t="s">
        <v>19</v>
      </c>
      <c r="E97" s="289"/>
      <c r="F97" s="290"/>
      <c r="G97" s="290"/>
      <c r="H97" s="290"/>
      <c r="I97" s="290"/>
    </row>
    <row r="98" spans="1:9" ht="12.75" hidden="1">
      <c r="A98" s="261"/>
      <c r="B98" s="261"/>
      <c r="C98" s="261"/>
      <c r="D98" s="20" t="s">
        <v>25</v>
      </c>
      <c r="E98" s="21" t="s">
        <v>24</v>
      </c>
      <c r="F98" s="21" t="s">
        <v>20</v>
      </c>
      <c r="G98" s="21" t="s">
        <v>21</v>
      </c>
      <c r="H98" s="21" t="s">
        <v>22</v>
      </c>
      <c r="I98" s="22" t="s">
        <v>27</v>
      </c>
    </row>
    <row r="99" spans="1:9" ht="12.75" hidden="1">
      <c r="A99" s="262" t="s">
        <v>164</v>
      </c>
      <c r="B99" s="262" t="s">
        <v>162</v>
      </c>
      <c r="C99" s="262" t="s">
        <v>163</v>
      </c>
      <c r="D99" s="83" t="s">
        <v>26</v>
      </c>
      <c r="E99" s="82" t="s">
        <v>16</v>
      </c>
      <c r="F99" s="82" t="s">
        <v>53</v>
      </c>
      <c r="G99" s="82" t="s">
        <v>23</v>
      </c>
      <c r="H99" s="82" t="s">
        <v>23</v>
      </c>
      <c r="I99" s="84" t="s">
        <v>28</v>
      </c>
    </row>
    <row r="100" spans="1:9" ht="12.75" hidden="1">
      <c r="A100" s="271">
        <f>IF(B100="","",MAX(A89:A94)+1)</f>
      </c>
      <c r="B100" s="263"/>
      <c r="C100" s="279"/>
      <c r="D100" s="243"/>
      <c r="E100" s="243"/>
      <c r="F100" s="243"/>
      <c r="G100" s="243"/>
      <c r="H100" s="243"/>
      <c r="I100" s="243"/>
    </row>
    <row r="101" spans="1:9" ht="12.75" hidden="1">
      <c r="A101" s="271">
        <f>IF(B101="","",A100+1)</f>
      </c>
      <c r="B101" s="263"/>
      <c r="C101" s="243"/>
      <c r="D101" s="243"/>
      <c r="E101" s="243"/>
      <c r="F101" s="243"/>
      <c r="G101" s="243"/>
      <c r="H101" s="243"/>
      <c r="I101" s="243"/>
    </row>
    <row r="102" spans="1:9" ht="12.75" hidden="1">
      <c r="A102" s="271">
        <f>IF(B102="","",A101+1)</f>
      </c>
      <c r="B102" s="263"/>
      <c r="C102" s="243"/>
      <c r="D102" s="243"/>
      <c r="E102" s="243"/>
      <c r="F102" s="243"/>
      <c r="G102" s="243"/>
      <c r="H102" s="243"/>
      <c r="I102" s="243"/>
    </row>
    <row r="103" spans="1:9" ht="12.75" hidden="1">
      <c r="A103" s="271">
        <f>IF(B103="","",A102+1)</f>
      </c>
      <c r="B103" s="263"/>
      <c r="C103" s="243"/>
      <c r="D103" s="243"/>
      <c r="E103" s="243"/>
      <c r="F103" s="243"/>
      <c r="G103" s="243"/>
      <c r="H103" s="243"/>
      <c r="I103" s="243"/>
    </row>
    <row r="104" spans="1:9" ht="12.75" hidden="1">
      <c r="A104" s="271">
        <f>IF(B104="","",A103+1)</f>
      </c>
      <c r="B104" s="263"/>
      <c r="C104" s="243"/>
      <c r="D104" s="243"/>
      <c r="E104" s="243"/>
      <c r="F104" s="243"/>
      <c r="G104" s="243"/>
      <c r="H104" s="243"/>
      <c r="I104" s="243"/>
    </row>
    <row r="105" spans="1:9" ht="12.75" hidden="1">
      <c r="A105" s="271">
        <f>IF(B105="","",A104+1)</f>
      </c>
      <c r="B105" s="263"/>
      <c r="C105" s="243"/>
      <c r="D105" s="243"/>
      <c r="E105" s="243"/>
      <c r="F105" s="243"/>
      <c r="G105" s="243"/>
      <c r="H105" s="243"/>
      <c r="I105" s="243"/>
    </row>
    <row r="106" spans="1:9" ht="12.75" hidden="1">
      <c r="A106" s="19"/>
      <c r="B106" s="19"/>
      <c r="C106" s="19"/>
      <c r="D106" s="239">
        <f aca="true" t="shared" si="8" ref="D106:I106">IF(SUM(D100:D105)=0,"",SUM(D100:D105))</f>
      </c>
      <c r="E106" s="239">
        <f t="shared" si="8"/>
      </c>
      <c r="F106" s="239">
        <f t="shared" si="8"/>
      </c>
      <c r="G106" s="239">
        <f t="shared" si="8"/>
      </c>
      <c r="H106" s="239">
        <f t="shared" si="8"/>
      </c>
      <c r="I106" s="239">
        <f t="shared" si="8"/>
      </c>
    </row>
    <row r="107" spans="1:9" ht="12.75" hidden="1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.75" hidden="1">
      <c r="A108" s="258"/>
      <c r="B108" s="259" t="s">
        <v>165</v>
      </c>
      <c r="C108" s="260" t="s">
        <v>9</v>
      </c>
      <c r="D108" s="289" t="s">
        <v>19</v>
      </c>
      <c r="E108" s="289"/>
      <c r="F108" s="290"/>
      <c r="G108" s="290"/>
      <c r="H108" s="290"/>
      <c r="I108" s="290"/>
    </row>
    <row r="109" spans="1:9" ht="12.75" hidden="1">
      <c r="A109" s="261"/>
      <c r="B109" s="261"/>
      <c r="C109" s="261"/>
      <c r="D109" s="20" t="s">
        <v>25</v>
      </c>
      <c r="E109" s="21" t="s">
        <v>24</v>
      </c>
      <c r="F109" s="21" t="s">
        <v>20</v>
      </c>
      <c r="G109" s="21" t="s">
        <v>21</v>
      </c>
      <c r="H109" s="21" t="s">
        <v>22</v>
      </c>
      <c r="I109" s="22" t="s">
        <v>27</v>
      </c>
    </row>
    <row r="110" spans="1:9" ht="12.75" hidden="1">
      <c r="A110" s="262" t="s">
        <v>164</v>
      </c>
      <c r="B110" s="262" t="s">
        <v>162</v>
      </c>
      <c r="C110" s="262" t="s">
        <v>163</v>
      </c>
      <c r="D110" s="83" t="s">
        <v>26</v>
      </c>
      <c r="E110" s="82" t="s">
        <v>16</v>
      </c>
      <c r="F110" s="82" t="s">
        <v>53</v>
      </c>
      <c r="G110" s="82" t="s">
        <v>23</v>
      </c>
      <c r="H110" s="82" t="s">
        <v>23</v>
      </c>
      <c r="I110" s="84" t="s">
        <v>28</v>
      </c>
    </row>
    <row r="111" spans="1:9" ht="12.75" hidden="1">
      <c r="A111" s="271">
        <f>IF(B111="","",MAX(A100:A105)+1)</f>
      </c>
      <c r="B111" s="263"/>
      <c r="C111" s="243"/>
      <c r="D111" s="243"/>
      <c r="E111" s="243"/>
      <c r="F111" s="243"/>
      <c r="G111" s="243"/>
      <c r="H111" s="243"/>
      <c r="I111" s="243"/>
    </row>
    <row r="112" spans="1:9" ht="12.75" hidden="1">
      <c r="A112" s="271">
        <f>IF(B112="","",A111+1)</f>
      </c>
      <c r="B112" s="263"/>
      <c r="C112" s="243"/>
      <c r="D112" s="243"/>
      <c r="E112" s="243"/>
      <c r="F112" s="243"/>
      <c r="G112" s="243"/>
      <c r="H112" s="243"/>
      <c r="I112" s="243"/>
    </row>
    <row r="113" spans="1:9" ht="12.75" hidden="1">
      <c r="A113" s="271">
        <f>IF(B113="","",A112+1)</f>
      </c>
      <c r="B113" s="263"/>
      <c r="C113" s="243"/>
      <c r="D113" s="243"/>
      <c r="E113" s="243"/>
      <c r="F113" s="243"/>
      <c r="G113" s="243"/>
      <c r="H113" s="243"/>
      <c r="I113" s="243"/>
    </row>
    <row r="114" spans="1:9" ht="12.75" hidden="1">
      <c r="A114" s="271">
        <f>IF(B114="","",A113+1)</f>
      </c>
      <c r="B114" s="263"/>
      <c r="C114" s="243"/>
      <c r="D114" s="243"/>
      <c r="E114" s="243"/>
      <c r="F114" s="243"/>
      <c r="G114" s="243"/>
      <c r="H114" s="243"/>
      <c r="I114" s="243"/>
    </row>
    <row r="115" spans="1:9" ht="12.75" hidden="1">
      <c r="A115" s="271">
        <f>IF(B115="","",A114+1)</f>
      </c>
      <c r="B115" s="263"/>
      <c r="C115" s="243"/>
      <c r="D115" s="243"/>
      <c r="E115" s="243"/>
      <c r="F115" s="243"/>
      <c r="G115" s="243"/>
      <c r="H115" s="243"/>
      <c r="I115" s="243"/>
    </row>
    <row r="116" spans="1:9" ht="12.75" hidden="1">
      <c r="A116" s="271">
        <f>IF(B116="","",A115+1)</f>
      </c>
      <c r="B116" s="263"/>
      <c r="C116" s="243"/>
      <c r="D116" s="243"/>
      <c r="E116" s="243"/>
      <c r="F116" s="243"/>
      <c r="G116" s="243"/>
      <c r="H116" s="243"/>
      <c r="I116" s="243"/>
    </row>
    <row r="117" spans="1:9" ht="12.75" hidden="1">
      <c r="A117" s="19"/>
      <c r="B117" s="19"/>
      <c r="C117" s="19"/>
      <c r="D117" s="239">
        <f aca="true" t="shared" si="9" ref="D117:I117">IF(SUM(D111:D116)=0,"",SUM(D111:D116))</f>
      </c>
      <c r="E117" s="239">
        <f t="shared" si="9"/>
      </c>
      <c r="F117" s="239">
        <f t="shared" si="9"/>
      </c>
      <c r="G117" s="239">
        <f t="shared" si="9"/>
      </c>
      <c r="H117" s="239">
        <f t="shared" si="9"/>
      </c>
      <c r="I117" s="239">
        <f t="shared" si="9"/>
      </c>
    </row>
    <row r="118" spans="1:9" ht="12.75" hidden="1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.75" hidden="1">
      <c r="A119" s="258"/>
      <c r="B119" s="259" t="s">
        <v>165</v>
      </c>
      <c r="C119" s="260" t="s">
        <v>10</v>
      </c>
      <c r="D119" s="289" t="s">
        <v>19</v>
      </c>
      <c r="E119" s="289"/>
      <c r="F119" s="290"/>
      <c r="G119" s="290"/>
      <c r="H119" s="290"/>
      <c r="I119" s="290"/>
    </row>
    <row r="120" spans="1:9" ht="12.75" hidden="1">
      <c r="A120" s="261"/>
      <c r="B120" s="261"/>
      <c r="C120" s="261"/>
      <c r="D120" s="20" t="s">
        <v>25</v>
      </c>
      <c r="E120" s="21" t="s">
        <v>24</v>
      </c>
      <c r="F120" s="21" t="s">
        <v>20</v>
      </c>
      <c r="G120" s="21" t="s">
        <v>21</v>
      </c>
      <c r="H120" s="21" t="s">
        <v>22</v>
      </c>
      <c r="I120" s="22" t="s">
        <v>27</v>
      </c>
    </row>
    <row r="121" spans="1:9" ht="12.75" hidden="1">
      <c r="A121" s="262" t="s">
        <v>164</v>
      </c>
      <c r="B121" s="262" t="s">
        <v>162</v>
      </c>
      <c r="C121" s="262" t="s">
        <v>163</v>
      </c>
      <c r="D121" s="83" t="s">
        <v>26</v>
      </c>
      <c r="E121" s="82" t="s">
        <v>16</v>
      </c>
      <c r="F121" s="82" t="s">
        <v>53</v>
      </c>
      <c r="G121" s="82" t="s">
        <v>23</v>
      </c>
      <c r="H121" s="82" t="s">
        <v>23</v>
      </c>
      <c r="I121" s="84" t="s">
        <v>28</v>
      </c>
    </row>
    <row r="122" spans="1:9" ht="12.75" hidden="1">
      <c r="A122" s="271">
        <f>IF(B122="","",MAX(A111:A116)+1)</f>
      </c>
      <c r="B122" s="263"/>
      <c r="C122" s="243"/>
      <c r="D122" s="243"/>
      <c r="E122" s="243"/>
      <c r="F122" s="243"/>
      <c r="G122" s="243"/>
      <c r="H122" s="243"/>
      <c r="I122" s="243"/>
    </row>
    <row r="123" spans="1:9" ht="12.75" hidden="1">
      <c r="A123" s="271">
        <f>IF(B123="","",A122+1)</f>
      </c>
      <c r="B123" s="263"/>
      <c r="C123" s="243"/>
      <c r="D123" s="243"/>
      <c r="E123" s="243"/>
      <c r="F123" s="243"/>
      <c r="G123" s="243"/>
      <c r="H123" s="243"/>
      <c r="I123" s="243"/>
    </row>
    <row r="124" spans="1:9" ht="12.75" hidden="1">
      <c r="A124" s="271">
        <f>IF(B124="","",A123+1)</f>
      </c>
      <c r="B124" s="263"/>
      <c r="C124" s="243"/>
      <c r="D124" s="243"/>
      <c r="E124" s="243"/>
      <c r="F124" s="243"/>
      <c r="G124" s="243"/>
      <c r="H124" s="243"/>
      <c r="I124" s="243"/>
    </row>
    <row r="125" spans="1:9" ht="12.75" hidden="1">
      <c r="A125" s="271">
        <f>IF(B125="","",A124+1)</f>
      </c>
      <c r="B125" s="263"/>
      <c r="C125" s="243"/>
      <c r="D125" s="243"/>
      <c r="E125" s="243"/>
      <c r="F125" s="243"/>
      <c r="G125" s="243"/>
      <c r="H125" s="243"/>
      <c r="I125" s="243"/>
    </row>
    <row r="126" spans="1:9" ht="12.75" hidden="1">
      <c r="A126" s="271">
        <f>IF(B126="","",A125+1)</f>
      </c>
      <c r="B126" s="263"/>
      <c r="C126" s="243"/>
      <c r="D126" s="243"/>
      <c r="E126" s="243"/>
      <c r="F126" s="243"/>
      <c r="G126" s="243"/>
      <c r="H126" s="243"/>
      <c r="I126" s="243"/>
    </row>
    <row r="127" spans="1:9" ht="12.75" hidden="1">
      <c r="A127" s="271">
        <f>IF(B127="","",A126+1)</f>
      </c>
      <c r="B127" s="263"/>
      <c r="C127" s="243"/>
      <c r="D127" s="243"/>
      <c r="E127" s="243"/>
      <c r="F127" s="243"/>
      <c r="G127" s="243"/>
      <c r="H127" s="243"/>
      <c r="I127" s="243"/>
    </row>
    <row r="128" spans="1:9" ht="12.75" hidden="1">
      <c r="A128" s="19"/>
      <c r="B128" s="19"/>
      <c r="C128" s="19"/>
      <c r="D128" s="239">
        <f aca="true" t="shared" si="10" ref="D128:I128">IF(SUM(D122:D127)=0,"",SUM(D122:D127))</f>
      </c>
      <c r="E128" s="239">
        <f t="shared" si="10"/>
      </c>
      <c r="F128" s="239">
        <f t="shared" si="10"/>
      </c>
      <c r="G128" s="239">
        <f t="shared" si="10"/>
      </c>
      <c r="H128" s="239">
        <f t="shared" si="10"/>
      </c>
      <c r="I128" s="239">
        <f t="shared" si="10"/>
      </c>
    </row>
    <row r="129" spans="1:9" ht="12.75" hidden="1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.75" hidden="1">
      <c r="A130" s="258"/>
      <c r="B130" s="259" t="s">
        <v>165</v>
      </c>
      <c r="C130" s="260" t="s">
        <v>11</v>
      </c>
      <c r="D130" s="289" t="s">
        <v>19</v>
      </c>
      <c r="E130" s="289"/>
      <c r="F130" s="290"/>
      <c r="G130" s="290"/>
      <c r="H130" s="290"/>
      <c r="I130" s="290"/>
    </row>
    <row r="131" spans="1:9" ht="12.75" hidden="1">
      <c r="A131" s="261"/>
      <c r="B131" s="261"/>
      <c r="C131" s="261"/>
      <c r="D131" s="20" t="s">
        <v>25</v>
      </c>
      <c r="E131" s="21" t="s">
        <v>24</v>
      </c>
      <c r="F131" s="21" t="s">
        <v>20</v>
      </c>
      <c r="G131" s="21" t="s">
        <v>21</v>
      </c>
      <c r="H131" s="21" t="s">
        <v>22</v>
      </c>
      <c r="I131" s="22" t="s">
        <v>27</v>
      </c>
    </row>
    <row r="132" spans="1:9" ht="12.75" hidden="1">
      <c r="A132" s="262" t="s">
        <v>164</v>
      </c>
      <c r="B132" s="262" t="s">
        <v>162</v>
      </c>
      <c r="C132" s="262" t="s">
        <v>163</v>
      </c>
      <c r="D132" s="83" t="s">
        <v>26</v>
      </c>
      <c r="E132" s="82" t="s">
        <v>16</v>
      </c>
      <c r="F132" s="82" t="s">
        <v>53</v>
      </c>
      <c r="G132" s="82" t="s">
        <v>23</v>
      </c>
      <c r="H132" s="82" t="s">
        <v>23</v>
      </c>
      <c r="I132" s="84" t="s">
        <v>28</v>
      </c>
    </row>
    <row r="133" spans="1:9" ht="12.75" hidden="1">
      <c r="A133" s="271">
        <f>IF(B133="","",MAX(A122:A127)+1)</f>
      </c>
      <c r="B133" s="263"/>
      <c r="C133" s="243"/>
      <c r="D133" s="243"/>
      <c r="E133" s="243"/>
      <c r="F133" s="243"/>
      <c r="G133" s="243"/>
      <c r="H133" s="243"/>
      <c r="I133" s="243"/>
    </row>
    <row r="134" spans="1:9" ht="12.75" hidden="1">
      <c r="A134" s="271">
        <f>IF(B134="","",A133+1)</f>
      </c>
      <c r="B134" s="263"/>
      <c r="C134" s="243"/>
      <c r="D134" s="243"/>
      <c r="E134" s="243"/>
      <c r="F134" s="243"/>
      <c r="G134" s="243"/>
      <c r="H134" s="243"/>
      <c r="I134" s="243"/>
    </row>
    <row r="135" spans="1:9" ht="12.75" hidden="1">
      <c r="A135" s="271">
        <f>IF(B135="","",A134+1)</f>
      </c>
      <c r="B135" s="263"/>
      <c r="C135" s="243"/>
      <c r="D135" s="243"/>
      <c r="E135" s="243"/>
      <c r="F135" s="243"/>
      <c r="G135" s="243"/>
      <c r="H135" s="243"/>
      <c r="I135" s="243"/>
    </row>
    <row r="136" spans="1:9" ht="12.75" hidden="1">
      <c r="A136" s="271">
        <f>IF(B136="","",A135+1)</f>
      </c>
      <c r="B136" s="263"/>
      <c r="C136" s="243"/>
      <c r="D136" s="243"/>
      <c r="E136" s="243"/>
      <c r="F136" s="243"/>
      <c r="G136" s="243"/>
      <c r="H136" s="243"/>
      <c r="I136" s="243"/>
    </row>
    <row r="137" spans="1:9" ht="12.75" hidden="1">
      <c r="A137" s="271">
        <f>IF(B137="","",A136+1)</f>
      </c>
      <c r="B137" s="263"/>
      <c r="C137" s="243"/>
      <c r="D137" s="243"/>
      <c r="E137" s="243"/>
      <c r="F137" s="243"/>
      <c r="G137" s="243"/>
      <c r="H137" s="243"/>
      <c r="I137" s="243"/>
    </row>
    <row r="138" spans="1:9" ht="12.75" hidden="1">
      <c r="A138" s="271">
        <f>IF(B138="","",A137+1)</f>
      </c>
      <c r="B138" s="263"/>
      <c r="C138" s="243"/>
      <c r="D138" s="243"/>
      <c r="E138" s="243"/>
      <c r="F138" s="243"/>
      <c r="G138" s="243"/>
      <c r="H138" s="243"/>
      <c r="I138" s="243"/>
    </row>
    <row r="139" spans="1:9" ht="12.75" hidden="1">
      <c r="A139" s="19"/>
      <c r="B139" s="19"/>
      <c r="C139" s="19"/>
      <c r="D139" s="239">
        <f aca="true" t="shared" si="11" ref="D139:I139">IF(SUM(D133:D138)=0,"",SUM(D133:D138))</f>
      </c>
      <c r="E139" s="239">
        <f t="shared" si="11"/>
      </c>
      <c r="F139" s="239">
        <f t="shared" si="11"/>
      </c>
      <c r="G139" s="239">
        <f t="shared" si="11"/>
      </c>
      <c r="H139" s="239">
        <f t="shared" si="11"/>
      </c>
      <c r="I139" s="239">
        <f t="shared" si="11"/>
      </c>
    </row>
  </sheetData>
  <sheetProtection sheet="1" objects="1" scenarios="1" selectLockedCells="1"/>
  <mergeCells count="14">
    <mergeCell ref="C3:C7"/>
    <mergeCell ref="A1:I1"/>
    <mergeCell ref="D97:I97"/>
    <mergeCell ref="D108:I108"/>
    <mergeCell ref="D9:I9"/>
    <mergeCell ref="D20:I20"/>
    <mergeCell ref="D31:I31"/>
    <mergeCell ref="D42:I42"/>
    <mergeCell ref="D119:I119"/>
    <mergeCell ref="D130:I130"/>
    <mergeCell ref="D53:I53"/>
    <mergeCell ref="D64:I64"/>
    <mergeCell ref="D75:I75"/>
    <mergeCell ref="D86:I86"/>
  </mergeCells>
  <dataValidations count="1">
    <dataValidation type="decimal" operator="greaterThan" allowBlank="1" showInputMessage="1" showErrorMessage="1" error="Bitte Zahlen mit Komma eingeben!" sqref="D12:I17 D133:I138 D23:I28 D45:I50 D34:I39 D56:I61 D78:I83 D89:I94 D100:I105 D111:I116 D122:I127 D67:I72">
      <formula1>0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tabColor indexed="42"/>
  </sheetPr>
  <dimension ref="A1:G29"/>
  <sheetViews>
    <sheetView workbookViewId="0" topLeftCell="A1">
      <selection activeCell="A31" sqref="A31"/>
    </sheetView>
  </sheetViews>
  <sheetFormatPr defaultColWidth="11.421875" defaultRowHeight="12.75"/>
  <cols>
    <col min="1" max="1" width="15.28125" style="0" customWidth="1"/>
    <col min="2" max="2" width="19.421875" style="0" customWidth="1"/>
    <col min="3" max="3" width="21.28125" style="0" customWidth="1"/>
    <col min="4" max="4" width="20.140625" style="0" customWidth="1"/>
    <col min="5" max="5" width="20.28125" style="0" customWidth="1"/>
  </cols>
  <sheetData>
    <row r="1" spans="1:5" ht="18.75">
      <c r="A1" s="308" t="str">
        <f>"Umsatzsteuer-Voranmeldungen für "&amp;BuchJahr</f>
        <v>Umsatzsteuer-Voranmeldungen für 2009</v>
      </c>
      <c r="B1" s="309"/>
      <c r="C1" s="309"/>
      <c r="D1" s="309"/>
      <c r="E1" s="310"/>
    </row>
    <row r="2" spans="1:5" ht="18.75" thickBot="1">
      <c r="A2" s="85"/>
      <c r="B2" s="86"/>
      <c r="C2" s="86"/>
      <c r="D2" s="86"/>
      <c r="E2" s="87"/>
    </row>
    <row r="3" spans="1:7" ht="15.75" thickBot="1">
      <c r="A3" s="250" t="s">
        <v>99</v>
      </c>
      <c r="B3" s="142" t="s">
        <v>100</v>
      </c>
      <c r="C3" s="143" t="s">
        <v>114</v>
      </c>
      <c r="D3" s="143" t="s">
        <v>101</v>
      </c>
      <c r="E3" s="143" t="s">
        <v>113</v>
      </c>
      <c r="F3" s="228"/>
      <c r="G3" s="8"/>
    </row>
    <row r="4" spans="1:5" ht="15.75">
      <c r="A4" s="247" t="s">
        <v>0</v>
      </c>
      <c r="B4" s="248">
        <f>IF(AND(Zusammenstellung!B7="",D4=""),"",INT(Zusammenstellung!B7))</f>
      </c>
      <c r="C4" s="248">
        <f>IF(B4="","",B4*19%)</f>
      </c>
      <c r="D4" s="249">
        <f>IF(AND(Zusammenstellung!G27="",Zusammenstellung!B7=""),"",Zusammenstellung!G27)</f>
      </c>
      <c r="E4" s="249">
        <f>IF(AND(B4="",D4=""),"",C4-D4)</f>
      </c>
    </row>
    <row r="5" spans="1:6" ht="15.75">
      <c r="A5" s="134" t="s">
        <v>1</v>
      </c>
      <c r="B5" s="139">
        <f>IF(AND(Zusammenstellung!B8="",D5=""),"",INT(Zusammenstellung!B8))</f>
      </c>
      <c r="C5" s="140">
        <f aca="true" t="shared" si="0" ref="C5:C15">IF(B5="","",B5*19%)</f>
      </c>
      <c r="D5" s="140">
        <f>IF(AND(Zusammenstellung!G28="",Zusammenstellung!B8=""),"",Zusammenstellung!G28)</f>
      </c>
      <c r="E5" s="140">
        <f>IF(AND(B5="",D5=""),"",C5-D5)</f>
      </c>
      <c r="F5" s="1"/>
    </row>
    <row r="6" spans="1:6" ht="15.75">
      <c r="A6" s="136" t="s">
        <v>2</v>
      </c>
      <c r="B6" s="137">
        <f>IF(AND(Zusammenstellung!B9="",D6=""),"",INT(Zusammenstellung!B9))</f>
      </c>
      <c r="C6" s="137">
        <f t="shared" si="0"/>
      </c>
      <c r="D6" s="138">
        <f>IF(AND(Zusammenstellung!G29="",Zusammenstellung!B9=""),"",Zusammenstellung!G29)</f>
      </c>
      <c r="E6" s="138">
        <f>IF(AND(B6="",D6=""),"",C6-D6)</f>
      </c>
      <c r="F6" s="222">
        <f>IF(AND(B6=0,SUM(B4:B5)&gt;0),"Richtig??","")</f>
      </c>
    </row>
    <row r="7" spans="1:6" ht="15.75">
      <c r="A7" s="134" t="s">
        <v>3</v>
      </c>
      <c r="B7" s="139">
        <f>IF(AND(Zusammenstellung!B10="",D7=""),"",INT(Zusammenstellung!B10))</f>
      </c>
      <c r="C7" s="140">
        <f t="shared" si="0"/>
      </c>
      <c r="D7" s="140">
        <f>IF(AND(Zusammenstellung!G30="",Zusammenstellung!B10=""),"",Zusammenstellung!G30)</f>
      </c>
      <c r="E7" s="140">
        <f>IF(AND(B7="",D7=""),"",C7-D7)</f>
      </c>
      <c r="F7" s="1"/>
    </row>
    <row r="8" spans="1:6" ht="15.75">
      <c r="A8" s="136" t="s">
        <v>4</v>
      </c>
      <c r="B8" s="137">
        <f>IF(AND(Zusammenstellung!B11="",D8=""),"",INT(Zusammenstellung!B11))</f>
      </c>
      <c r="C8" s="138">
        <f t="shared" si="0"/>
      </c>
      <c r="D8" s="138">
        <f>IF(AND(Zusammenstellung!G31="",Zusammenstellung!B11=""),"",Zusammenstellung!G31)</f>
      </c>
      <c r="E8" s="138">
        <f>IF(AND(B8="",D8=""),"",C8-D8)</f>
      </c>
      <c r="F8" s="1"/>
    </row>
    <row r="9" spans="1:6" ht="15.75">
      <c r="A9" s="134" t="s">
        <v>5</v>
      </c>
      <c r="B9" s="139">
        <f>IF(AND(Zusammenstellung!B12="",D9=""),"",INT(Zusammenstellung!B12))</f>
      </c>
      <c r="C9" s="139">
        <f t="shared" si="0"/>
      </c>
      <c r="D9" s="140">
        <f>IF(AND(Zusammenstellung!G32="",Zusammenstellung!B12=""),"",Zusammenstellung!G32)</f>
      </c>
      <c r="E9" s="140">
        <f aca="true" t="shared" si="1" ref="E9:E15">IF(AND(B9="",D9=""),"",C9-D9)</f>
      </c>
      <c r="F9" s="222">
        <f>IF(AND(B9=0,SUM(B7:B8)&gt;0),"Richtig??","")</f>
      </c>
    </row>
    <row r="10" spans="1:6" ht="15.75">
      <c r="A10" s="136" t="s">
        <v>6</v>
      </c>
      <c r="B10" s="137">
        <f>IF(AND(Zusammenstellung!B13="",D10=""),"",INT(Zusammenstellung!B13))</f>
      </c>
      <c r="C10" s="138">
        <f t="shared" si="0"/>
      </c>
      <c r="D10" s="138">
        <f>IF(AND(Zusammenstellung!G33="",Zusammenstellung!B13=""),"",Zusammenstellung!G33)</f>
      </c>
      <c r="E10" s="138">
        <f t="shared" si="1"/>
      </c>
      <c r="F10" s="1"/>
    </row>
    <row r="11" spans="1:6" ht="15.75">
      <c r="A11" s="134" t="s">
        <v>7</v>
      </c>
      <c r="B11" s="139">
        <f>IF(AND(Zusammenstellung!B14="",D11=""),"",INT(Zusammenstellung!B14))</f>
      </c>
      <c r="C11" s="140">
        <f t="shared" si="0"/>
      </c>
      <c r="D11" s="140">
        <f>IF(AND(Zusammenstellung!G34="",Zusammenstellung!B14=""),"",IF(Zusammenstellung!G34="",0,Zusammenstellung!G34))</f>
      </c>
      <c r="E11" s="140">
        <f t="shared" si="1"/>
      </c>
      <c r="F11" s="280"/>
    </row>
    <row r="12" spans="1:6" ht="15.75">
      <c r="A12" s="136" t="s">
        <v>8</v>
      </c>
      <c r="B12" s="137">
        <f>IF(AND(Zusammenstellung!B15="",D12=""),"",INT(Zusammenstellung!B15))</f>
      </c>
      <c r="C12" s="137">
        <f t="shared" si="0"/>
      </c>
      <c r="D12" s="138">
        <f>IF(AND(Zusammenstellung!G35="",Zusammenstellung!B15=""),"",IF(Zusammenstellung!G35="",0,Zusammenstellung!G35))</f>
      </c>
      <c r="E12" s="138">
        <f t="shared" si="1"/>
      </c>
      <c r="F12" s="222">
        <f>IF(AND(B12=0,SUM(B10:B11)&gt;0),"Richtig??","")</f>
      </c>
    </row>
    <row r="13" spans="1:6" ht="15.75">
      <c r="A13" s="134" t="s">
        <v>9</v>
      </c>
      <c r="B13" s="139">
        <f>IF(AND(Zusammenstellung!B16="",D13=""),"",INT(Zusammenstellung!B16))</f>
      </c>
      <c r="C13" s="140">
        <f t="shared" si="0"/>
      </c>
      <c r="D13" s="140">
        <f>IF(AND(Zusammenstellung!G36="",Zusammenstellung!B16=""),"",IF(Zusammenstellung!G36="",0,Zusammenstellung!G36))</f>
      </c>
      <c r="E13" s="140">
        <f t="shared" si="1"/>
      </c>
      <c r="F13" s="145"/>
    </row>
    <row r="14" spans="1:5" ht="15.75">
      <c r="A14" s="136" t="s">
        <v>10</v>
      </c>
      <c r="B14" s="137">
        <f>IF(AND(Zusammenstellung!B17="",D14=""),"",INT(Zusammenstellung!B17))</f>
      </c>
      <c r="C14" s="138">
        <f t="shared" si="0"/>
      </c>
      <c r="D14" s="138">
        <f>IF(AND(Zusammenstellung!G37="",Zusammenstellung!B17=""),"",IF(Zusammenstellung!G37="",0,Zusammenstellung!G37))</f>
      </c>
      <c r="E14" s="138">
        <f t="shared" si="1"/>
      </c>
    </row>
    <row r="15" spans="1:6" ht="16.5" thickBot="1">
      <c r="A15" s="135" t="s">
        <v>11</v>
      </c>
      <c r="B15" s="141">
        <f>IF(AND(Zusammenstellung!B18="",D15=""),"",INT(Zusammenstellung!B18))</f>
      </c>
      <c r="C15" s="141">
        <f t="shared" si="0"/>
      </c>
      <c r="D15" s="140">
        <f>IF(AND(Zusammenstellung!G38="",Zusammenstellung!B18=""),"",IF(Zusammenstellung!G38="",0,Zusammenstellung!G38))</f>
      </c>
      <c r="E15" s="141">
        <f t="shared" si="1"/>
      </c>
      <c r="F15" s="222">
        <f>IF(AND(B15=0,SUM(B13:B14)&gt;0),"Richtig??","")</f>
      </c>
    </row>
    <row r="16" spans="1:5" ht="12.75">
      <c r="A16" s="131"/>
      <c r="B16" s="132" t="s">
        <v>108</v>
      </c>
      <c r="C16" s="133" t="s">
        <v>108</v>
      </c>
      <c r="D16" s="133" t="s">
        <v>108</v>
      </c>
      <c r="E16" s="133" t="s">
        <v>108</v>
      </c>
    </row>
    <row r="17" spans="1:5" ht="12.75">
      <c r="A17" s="131"/>
      <c r="B17" s="130" t="s">
        <v>111</v>
      </c>
      <c r="C17" s="129" t="s">
        <v>112</v>
      </c>
      <c r="D17" s="129" t="s">
        <v>111</v>
      </c>
      <c r="E17" s="129" t="s">
        <v>112</v>
      </c>
    </row>
    <row r="18" spans="1:5" ht="13.5" thickBot="1">
      <c r="A18" s="131"/>
      <c r="B18" s="251" t="s">
        <v>96</v>
      </c>
      <c r="C18" s="251" t="s">
        <v>96</v>
      </c>
      <c r="D18" s="251" t="s">
        <v>97</v>
      </c>
      <c r="E18" s="251" t="s">
        <v>98</v>
      </c>
    </row>
    <row r="20" ht="13.5" thickBot="1"/>
    <row r="21" spans="1:5" ht="15.75" thickBot="1">
      <c r="A21" s="142" t="s">
        <v>115</v>
      </c>
      <c r="B21" s="143" t="s">
        <v>100</v>
      </c>
      <c r="C21" s="142" t="s">
        <v>114</v>
      </c>
      <c r="D21" s="142" t="s">
        <v>101</v>
      </c>
      <c r="E21" s="142" t="s">
        <v>113</v>
      </c>
    </row>
    <row r="22" spans="1:7" ht="16.5" thickBot="1">
      <c r="A22" s="220" t="s">
        <v>116</v>
      </c>
      <c r="B22" s="223">
        <f>IF(AND(Zusammenstellung!B7="",Zusammenstellung!B8="",Zusammenstellung!B9="",Zusammenstellung!G27="",Zusammenstellung!G28="",Zusammenstellung!G29=""),"",INT(SUM(Zusammenstellung!B7:B9)))</f>
      </c>
      <c r="C22" s="223">
        <f>IF(B22="","",ROUND(B22*19%,2))</f>
      </c>
      <c r="D22" s="223">
        <f>IF(AND(C22="",SUM(Zusammenstellung!G27:G29)=0),"",SUM(Zusammenstellung!G27:G29))</f>
      </c>
      <c r="E22" s="223">
        <f>IF(AND(C22="",D22=""),"",IF(AND(C22&gt;0,D22=""),C22,IF(AND(C22="",D22&gt;0),D22*(-1),C22-D22)))</f>
      </c>
      <c r="G22" s="182"/>
    </row>
    <row r="23" spans="1:7" ht="16.5" thickBot="1">
      <c r="A23" s="134" t="s">
        <v>117</v>
      </c>
      <c r="B23" s="141">
        <f>IF(AND(Zusammenstellung!B10="",Zusammenstellung!B11="",Zusammenstellung!B12="",Zusammenstellung!G30="",Zusammenstellung!G31="",Zusammenstellung!G32=""),"",INT(SUM(Zusammenstellung!B10:B12)))</f>
      </c>
      <c r="C23" s="141">
        <f>IF(B23="","",ROUND(B23*19%,2))</f>
      </c>
      <c r="D23" s="141">
        <f>IF(AND(C23="",SUM(Zusammenstellung!G30:G32)=0),"",SUM(Zusammenstellung!G30:G32))</f>
      </c>
      <c r="E23" s="141">
        <f>IF(AND(C23="",D23=""),"",IF(AND(C23&gt;0,D23=""),C23,IF(AND(C23="",D23&gt;0),D23*(-1),C23-D23)))</f>
      </c>
      <c r="G23" s="182"/>
    </row>
    <row r="24" spans="1:7" ht="16.5" thickBot="1">
      <c r="A24" s="136" t="s">
        <v>118</v>
      </c>
      <c r="B24" s="223">
        <f>IF(AND(Zusammenstellung!B13="",Zusammenstellung!B14="",Zusammenstellung!B15="",Zusammenstellung!G33="",Zusammenstellung!G34="",Zusammenstellung!G35=""),"",INT(SUM(Zusammenstellung!B13:B15)))</f>
      </c>
      <c r="C24" s="223">
        <f>IF(B24="","",ROUND(B24*19%,2))</f>
      </c>
      <c r="D24" s="223">
        <f>IF(AND(C24="",SUM(Zusammenstellung!G33:G35)=0),"",SUM(Zusammenstellung!G33:G35))</f>
      </c>
      <c r="E24" s="223">
        <f>IF(AND(C24="",D24=""),"",IF(AND(C24&gt;0,D24=""),C24,IF(AND(C24="",D24&gt;0),D24*(-1),C24-D24)))</f>
      </c>
      <c r="G24" s="182"/>
    </row>
    <row r="25" spans="1:7" ht="16.5" thickBot="1">
      <c r="A25" s="135" t="s">
        <v>119</v>
      </c>
      <c r="B25" s="141">
        <f>IF(AND(Zusammenstellung!B16="",Zusammenstellung!B17="",Zusammenstellung!B18="",Zusammenstellung!G36="",Zusammenstellung!G37="",Zusammenstellung!G38=""),"",INT(SUM(Zusammenstellung!B16:B18)))</f>
      </c>
      <c r="C25" s="141">
        <f>IF(B25="","",ROUND(B25*19%,2))</f>
      </c>
      <c r="D25" s="141">
        <f>IF(AND(C25="",SUM(Zusammenstellung!G36:G38)=0),"",SUM(Zusammenstellung!G36:G38))</f>
      </c>
      <c r="E25" s="141">
        <f>IF(AND(C25="",D25=""),"",IF(AND(C25&gt;0,D25=""),C25,IF(AND(C25="",D25&gt;0),D25*(-1),C25-D25)))</f>
      </c>
      <c r="F25" s="2"/>
      <c r="G25" s="182"/>
    </row>
    <row r="26" spans="1:7" ht="16.5" thickBot="1">
      <c r="A26" s="217"/>
      <c r="B26" s="305" t="s">
        <v>147</v>
      </c>
      <c r="C26" s="306"/>
      <c r="D26" s="306"/>
      <c r="E26" s="307"/>
      <c r="F26" s="2"/>
      <c r="G26" s="182"/>
    </row>
    <row r="27" spans="1:5" ht="12.75">
      <c r="A27" s="131"/>
      <c r="B27" s="132" t="s">
        <v>108</v>
      </c>
      <c r="C27" s="133" t="s">
        <v>108</v>
      </c>
      <c r="D27" s="133" t="s">
        <v>108</v>
      </c>
      <c r="E27" s="133" t="s">
        <v>108</v>
      </c>
    </row>
    <row r="28" spans="1:5" ht="12.75">
      <c r="A28" s="131"/>
      <c r="B28" s="130" t="s">
        <v>111</v>
      </c>
      <c r="C28" s="129" t="s">
        <v>112</v>
      </c>
      <c r="D28" s="129" t="s">
        <v>111</v>
      </c>
      <c r="E28" s="129" t="s">
        <v>112</v>
      </c>
    </row>
    <row r="29" spans="1:5" ht="13.5" thickBot="1">
      <c r="A29" s="131"/>
      <c r="B29" s="252" t="s">
        <v>96</v>
      </c>
      <c r="C29" s="251" t="s">
        <v>96</v>
      </c>
      <c r="D29" s="251" t="s">
        <v>97</v>
      </c>
      <c r="E29" s="251" t="s">
        <v>98</v>
      </c>
    </row>
  </sheetData>
  <sheetProtection sheet="1" objects="1" scenarios="1" selectLockedCells="1"/>
  <mergeCells count="2">
    <mergeCell ref="B26:E26"/>
    <mergeCell ref="A1:E1"/>
  </mergeCells>
  <conditionalFormatting sqref="E4:E15">
    <cfRule type="cellIs" priority="1" dxfId="3" operator="lessThan" stopIfTrue="1">
      <formula>0</formula>
    </cfRule>
  </conditionalFormatting>
  <conditionalFormatting sqref="B25:D25">
    <cfRule type="expression" priority="2" dxfId="4" stopIfTrue="1">
      <formula>AND(OR($B$13&lt;&gt;"",$B$14&lt;&gt;""),$B$15="")</formula>
    </cfRule>
  </conditionalFormatting>
  <conditionalFormatting sqref="B24:D24">
    <cfRule type="expression" priority="3" dxfId="4" stopIfTrue="1">
      <formula>AND(OR($B$10&lt;&gt;"",$B$11&lt;&gt;""),$B$12="")</formula>
    </cfRule>
  </conditionalFormatting>
  <conditionalFormatting sqref="B23:D23">
    <cfRule type="expression" priority="4" dxfId="4" stopIfTrue="1">
      <formula>AND(OR($B$7&lt;&gt;"",$B$8&lt;&gt;""),$B$9="")</formula>
    </cfRule>
  </conditionalFormatting>
  <conditionalFormatting sqref="B22:D22">
    <cfRule type="expression" priority="5" dxfId="4" stopIfTrue="1">
      <formula>AND(OR($B$4&lt;&gt;"",$B$5&lt;&gt;""),$B$6="")</formula>
    </cfRule>
  </conditionalFormatting>
  <conditionalFormatting sqref="E22">
    <cfRule type="expression" priority="6" dxfId="4" stopIfTrue="1">
      <formula>AND(OR($B$4&lt;&gt;"",$B$5&lt;&gt;""),$B$6="")</formula>
    </cfRule>
    <cfRule type="cellIs" priority="7" dxfId="3" operator="lessThan" stopIfTrue="1">
      <formula>0</formula>
    </cfRule>
  </conditionalFormatting>
  <conditionalFormatting sqref="E23">
    <cfRule type="expression" priority="8" dxfId="4" stopIfTrue="1">
      <formula>AND(OR($B$7&lt;&gt;"",$B$8&lt;&gt;""),$B$9="")</formula>
    </cfRule>
    <cfRule type="cellIs" priority="9" dxfId="3" operator="lessThan" stopIfTrue="1">
      <formula>0</formula>
    </cfRule>
  </conditionalFormatting>
  <conditionalFormatting sqref="E24">
    <cfRule type="expression" priority="10" dxfId="4" stopIfTrue="1">
      <formula>AND(OR($B$10&lt;&gt;"",$B$11&lt;&gt;""),$B$12="")</formula>
    </cfRule>
    <cfRule type="cellIs" priority="11" dxfId="3" operator="lessThan" stopIfTrue="1">
      <formula>0</formula>
    </cfRule>
  </conditionalFormatting>
  <conditionalFormatting sqref="E25">
    <cfRule type="expression" priority="12" dxfId="4" stopIfTrue="1">
      <formula>AND(OR($B$13&lt;&gt;"",$B$14&lt;&gt;""),$B$15="")</formula>
    </cfRule>
    <cfRule type="cellIs" priority="13" dxfId="3" operator="lessThan" stopIfTrue="1">
      <formula>0</formula>
    </cfRule>
  </conditionalFormatting>
  <conditionalFormatting sqref="B12:C12">
    <cfRule type="expression" priority="14" dxfId="5" stopIfTrue="1">
      <formula>AND($B$12=0,SUM($B$10:$B$11)&gt;0)</formula>
    </cfRule>
  </conditionalFormatting>
  <conditionalFormatting sqref="B9:C9">
    <cfRule type="expression" priority="15" dxfId="5" stopIfTrue="1">
      <formula>AND($B$9=0,SUM($B$7:$B$8)&gt;0)</formula>
    </cfRule>
  </conditionalFormatting>
  <conditionalFormatting sqref="B6:C6">
    <cfRule type="expression" priority="16" dxfId="5" stopIfTrue="1">
      <formula>AND($B$6=0,SUM($B$4:$B$5)&gt;0)</formula>
    </cfRule>
  </conditionalFormatting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57"/>
  </sheetPr>
  <dimension ref="A1:L23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35.140625" style="0" customWidth="1"/>
    <col min="2" max="2" width="13.28125" style="0" customWidth="1"/>
    <col min="3" max="3" width="20.421875" style="0" customWidth="1"/>
    <col min="4" max="4" width="18.140625" style="0" customWidth="1"/>
  </cols>
  <sheetData>
    <row r="1" spans="1:4" ht="18.75">
      <c r="A1" s="308" t="str">
        <f>"Jahres-Umsatzsteuererklärung "&amp;BuchJahr</f>
        <v>Jahres-Umsatzsteuererklärung 2009</v>
      </c>
      <c r="B1" s="314"/>
      <c r="C1" s="315"/>
      <c r="D1" s="189"/>
    </row>
    <row r="2" spans="1:3" ht="26.25" customHeight="1">
      <c r="A2" s="316">
        <f>IF(AND(SUM(Zusammenstellung!$B$7:$D$18)=0,SUM(Zusammenstellung!$B$27:$G$38)=0),"",IF(AND(OR(Zusammenstellung!$B$18="",Zusammenstellung!$C$18=""),OR(Zusammenstellung!$B$19&lt;&gt;0,Zusammenstellung!$C$19&lt;&gt;0)),"Vorläufig wegen unvollständiger Daten in der Zusammenstellung!",IF(SUM(Zusammenstellung!$B$38:$G$38)=0,"wirklich keine Ausgaben im Dezember?","")))</f>
      </c>
      <c r="B2" s="316"/>
      <c r="C2" s="316"/>
    </row>
    <row r="3" spans="1:3" ht="18.75">
      <c r="A3" s="308" t="s">
        <v>62</v>
      </c>
      <c r="B3" s="313"/>
      <c r="C3" s="88" t="s">
        <v>60</v>
      </c>
    </row>
    <row r="4" ht="24" customHeight="1">
      <c r="C4" s="89" t="s">
        <v>61</v>
      </c>
    </row>
    <row r="5" spans="1:3" ht="15.75">
      <c r="A5" s="183" t="s">
        <v>57</v>
      </c>
      <c r="B5" s="28">
        <f>IF(Zusammenstellung!B19="","",Zusammenstellung!B19)</f>
      </c>
      <c r="C5" s="15"/>
    </row>
    <row r="6" spans="1:3" ht="15.75">
      <c r="A6" s="183" t="s">
        <v>38</v>
      </c>
      <c r="B6" s="28">
        <f>IF(B5="","",INT(B5))</f>
      </c>
      <c r="C6" s="188" t="s">
        <v>39</v>
      </c>
    </row>
    <row r="7" spans="1:3" ht="18">
      <c r="A7" s="183" t="s">
        <v>40</v>
      </c>
      <c r="B7" s="28">
        <f>IF(B6="",0,B6*19%)</f>
        <v>0</v>
      </c>
      <c r="C7" s="16"/>
    </row>
    <row r="8" spans="1:4" ht="18">
      <c r="A8" s="184"/>
      <c r="B8" s="3"/>
      <c r="C8" s="17"/>
      <c r="D8" s="86"/>
    </row>
    <row r="9" spans="1:3" ht="15.75">
      <c r="A9" s="183" t="s">
        <v>41</v>
      </c>
      <c r="B9" s="28">
        <f>IF(Zusammenstellung!G39="",0,Zusammenstellung!G39)</f>
        <v>0</v>
      </c>
      <c r="C9" s="188" t="s">
        <v>42</v>
      </c>
    </row>
    <row r="10" spans="1:2" ht="18">
      <c r="A10" s="185"/>
      <c r="B10" s="18"/>
    </row>
    <row r="11" spans="1:3" ht="15.75">
      <c r="A11" s="186" t="str">
        <f>IF(B11&lt;0,"Verbleibender Überschuss","Verbleibende Umsatzsteuer")</f>
        <v>Verbleibende Umsatzsteuer</v>
      </c>
      <c r="B11" s="28">
        <f>B7-B9</f>
        <v>0</v>
      </c>
      <c r="C11" s="126" t="s">
        <v>130</v>
      </c>
    </row>
    <row r="12" spans="1:12" ht="42.75" customHeight="1">
      <c r="A12" s="5"/>
      <c r="B12" s="6"/>
      <c r="L12" s="26"/>
    </row>
    <row r="13" spans="1:4" ht="15">
      <c r="A13" s="311" t="s">
        <v>131</v>
      </c>
      <c r="B13" s="312"/>
      <c r="C13" s="193"/>
      <c r="D13" s="194"/>
    </row>
    <row r="14" spans="1:4" ht="15.75">
      <c r="A14" s="191"/>
      <c r="B14" s="53"/>
      <c r="C14" s="190"/>
      <c r="D14" s="13"/>
    </row>
    <row r="15" spans="1:4" ht="15.75">
      <c r="A15" s="187" t="s">
        <v>43</v>
      </c>
      <c r="B15" s="27">
        <f>SUM('Umsatzsteuer-Voranmeldungen'!E4:E15)</f>
        <v>0</v>
      </c>
      <c r="C15" s="188" t="s">
        <v>44</v>
      </c>
      <c r="D15" s="192"/>
    </row>
    <row r="16" spans="2:4" ht="12.75">
      <c r="B16" s="2"/>
      <c r="D16" s="44"/>
    </row>
    <row r="17" spans="1:4" ht="15.75">
      <c r="A17" s="187" t="str">
        <f>IF(B17=0,"Konto ausgeglichen",IF(B17&lt;0,"Erstattungsanspruch","Abschlusszahlung"))</f>
        <v>Konto ausgeglichen</v>
      </c>
      <c r="B17" s="27">
        <f>B11-B15</f>
        <v>0</v>
      </c>
      <c r="C17" s="126" t="s">
        <v>110</v>
      </c>
      <c r="D17" s="192"/>
    </row>
    <row r="18" ht="45.75" customHeight="1">
      <c r="D18" s="44"/>
    </row>
    <row r="19" spans="1:4" ht="15">
      <c r="A19" s="311" t="s">
        <v>132</v>
      </c>
      <c r="B19" s="312"/>
      <c r="C19" s="193"/>
      <c r="D19" s="8"/>
    </row>
    <row r="20" spans="1:3" ht="15.75">
      <c r="A20" s="191"/>
      <c r="B20" s="53"/>
      <c r="C20" s="190"/>
    </row>
    <row r="21" spans="1:3" ht="15.75">
      <c r="A21" s="187" t="s">
        <v>43</v>
      </c>
      <c r="B21" s="27">
        <f>SUM('Umsatzsteuer-Voranmeldungen'!E22:E25)</f>
        <v>0</v>
      </c>
      <c r="C21" s="188" t="s">
        <v>44</v>
      </c>
    </row>
    <row r="22" ht="12.75">
      <c r="B22" s="2"/>
    </row>
    <row r="23" spans="1:3" ht="15.75">
      <c r="A23" s="187" t="str">
        <f>IF(B23=0,"Konto ausgeglichen",IF(B23&lt;0,"Erstattungsanspruch","Abschlusszahlung"))</f>
        <v>Konto ausgeglichen</v>
      </c>
      <c r="B23" s="27">
        <f>B11-B21</f>
        <v>0</v>
      </c>
      <c r="C23" s="126" t="s">
        <v>110</v>
      </c>
    </row>
  </sheetData>
  <sheetProtection sheet="1" objects="1" scenarios="1" selectLockedCells="1"/>
  <mergeCells count="5">
    <mergeCell ref="A19:B19"/>
    <mergeCell ref="A3:B3"/>
    <mergeCell ref="A13:B13"/>
    <mergeCell ref="A1:C1"/>
    <mergeCell ref="A2:C2"/>
  </mergeCells>
  <conditionalFormatting sqref="D15 B11 B14:B15 B20:B21">
    <cfRule type="cellIs" priority="1" dxfId="3" operator="lessThan" stopIfTrue="1">
      <formula>0</formula>
    </cfRule>
  </conditionalFormatting>
  <conditionalFormatting sqref="D8">
    <cfRule type="cellIs" priority="2" dxfId="6" operator="notEqual" stopIfTrue="1">
      <formula>""""""</formula>
    </cfRule>
  </conditionalFormatting>
  <conditionalFormatting sqref="A2:C2">
    <cfRule type="cellIs" priority="3" dxfId="7" operator="notEqual" stopIfTrue="1">
      <formula>""</formula>
    </cfRule>
  </conditionalFormatting>
  <printOptions/>
  <pageMargins left="1.3779527559055118" right="0.7874015748031497" top="0.787401574803149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tabColor indexed="46"/>
  </sheetPr>
  <dimension ref="A1:U50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4" width="17.7109375" style="0" customWidth="1"/>
    <col min="5" max="5" width="16.7109375" style="0" customWidth="1"/>
    <col min="6" max="6" width="15.28125" style="0" customWidth="1"/>
    <col min="7" max="7" width="15.7109375" style="0" bestFit="1" customWidth="1"/>
    <col min="8" max="8" width="17.00390625" style="0" customWidth="1"/>
    <col min="9" max="9" width="20.140625" style="0" bestFit="1" customWidth="1"/>
    <col min="10" max="10" width="12.7109375" style="0" customWidth="1"/>
    <col min="11" max="11" width="11.8515625" style="0" customWidth="1"/>
    <col min="12" max="12" width="18.57421875" style="0" customWidth="1"/>
    <col min="13" max="13" width="16.7109375" style="0" customWidth="1"/>
    <col min="14" max="14" width="9.28125" style="0" customWidth="1"/>
    <col min="15" max="17" width="16.7109375" style="0" customWidth="1"/>
    <col min="18" max="18" width="8.421875" style="0" customWidth="1"/>
    <col min="19" max="19" width="13.8515625" style="0" customWidth="1"/>
    <col min="20" max="20" width="16.8515625" style="0" customWidth="1"/>
  </cols>
  <sheetData>
    <row r="1" spans="1:21" ht="18.75">
      <c r="A1" s="317" t="s">
        <v>87</v>
      </c>
      <c r="B1" s="318"/>
      <c r="C1" s="318"/>
      <c r="D1" s="19"/>
      <c r="E1" s="19"/>
      <c r="F1" s="317" t="s">
        <v>87</v>
      </c>
      <c r="G1" s="318"/>
      <c r="H1" s="318"/>
      <c r="I1" s="318"/>
      <c r="J1" s="19"/>
      <c r="K1" s="19"/>
      <c r="L1" s="19"/>
      <c r="M1" s="43"/>
      <c r="N1" s="101"/>
      <c r="O1" s="101"/>
      <c r="P1" s="101"/>
      <c r="Q1" s="101"/>
      <c r="R1" s="105"/>
      <c r="S1" s="105"/>
      <c r="T1" s="102"/>
      <c r="U1" s="105"/>
    </row>
    <row r="2" spans="1:2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01"/>
      <c r="N2" s="101"/>
      <c r="O2" s="101"/>
      <c r="P2" s="101"/>
      <c r="Q2" s="101"/>
      <c r="R2" s="105"/>
      <c r="S2" s="105"/>
      <c r="T2" s="102"/>
      <c r="U2" s="105"/>
    </row>
    <row r="3" spans="1:21" ht="12.75">
      <c r="A3" s="31" t="s">
        <v>70</v>
      </c>
      <c r="B3" s="31" t="s">
        <v>76</v>
      </c>
      <c r="C3" s="31" t="s">
        <v>67</v>
      </c>
      <c r="D3" s="19"/>
      <c r="E3" s="19"/>
      <c r="F3" s="31" t="s">
        <v>70</v>
      </c>
      <c r="G3" s="64" t="s">
        <v>76</v>
      </c>
      <c r="H3" s="64" t="s">
        <v>67</v>
      </c>
      <c r="J3" s="39"/>
      <c r="K3" s="19"/>
      <c r="L3" s="19"/>
      <c r="M3" s="39"/>
      <c r="N3" s="39"/>
      <c r="O3" s="39"/>
      <c r="P3" s="39"/>
      <c r="Q3" s="101"/>
      <c r="R3" s="105"/>
      <c r="S3" s="105"/>
      <c r="T3" s="102"/>
      <c r="U3" s="105"/>
    </row>
    <row r="4" spans="1:21" ht="12.75">
      <c r="A4" s="65" t="s">
        <v>71</v>
      </c>
      <c r="B4" s="65" t="s">
        <v>69</v>
      </c>
      <c r="C4" s="65" t="s">
        <v>68</v>
      </c>
      <c r="D4" s="19"/>
      <c r="E4" s="19"/>
      <c r="F4" s="65" t="s">
        <v>71</v>
      </c>
      <c r="G4" s="64" t="s">
        <v>69</v>
      </c>
      <c r="H4" s="64" t="s">
        <v>68</v>
      </c>
      <c r="J4" s="39"/>
      <c r="K4" s="19"/>
      <c r="L4" s="19"/>
      <c r="M4" s="39"/>
      <c r="N4" s="39"/>
      <c r="O4" s="39"/>
      <c r="P4" s="39"/>
      <c r="Q4" s="101"/>
      <c r="R4" s="105"/>
      <c r="S4" s="105"/>
      <c r="T4" s="102"/>
      <c r="U4" s="105"/>
    </row>
    <row r="5" spans="1:21" ht="15.75">
      <c r="A5" s="153">
        <f>IF(Neuwert="","",Neuwert)</f>
      </c>
      <c r="B5" s="156">
        <f>IF(NeuJahr="","",NeuJahr)</f>
      </c>
      <c r="C5" s="156">
        <f>IF(NeuMonate="","",NeuMonate)</f>
      </c>
      <c r="D5" s="66"/>
      <c r="E5" s="19"/>
      <c r="F5" s="153">
        <f>IF(A5="","",A5)</f>
      </c>
      <c r="G5" s="156">
        <f>IF(B5="","",B5)</f>
      </c>
      <c r="H5" s="156">
        <f>IF(C5="","",C5)</f>
      </c>
      <c r="J5" s="51"/>
      <c r="K5" s="19"/>
      <c r="L5" s="19"/>
      <c r="M5" s="41"/>
      <c r="N5" s="51"/>
      <c r="O5" s="51"/>
      <c r="P5" s="51"/>
      <c r="Q5" s="101"/>
      <c r="R5" s="105"/>
      <c r="S5" s="105"/>
      <c r="T5" s="102"/>
      <c r="U5" s="105"/>
    </row>
    <row r="6" spans="1:21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01"/>
      <c r="N6" s="101"/>
      <c r="O6" s="101"/>
      <c r="P6" s="101"/>
      <c r="Q6" s="101"/>
      <c r="R6" s="105"/>
      <c r="S6" s="105"/>
      <c r="T6" s="102"/>
      <c r="U6" s="105"/>
    </row>
    <row r="7" spans="1:21" ht="18">
      <c r="A7" s="321" t="s">
        <v>95</v>
      </c>
      <c r="B7" s="322"/>
      <c r="C7" s="322"/>
      <c r="D7" s="30"/>
      <c r="E7" s="19"/>
      <c r="F7" s="321" t="s">
        <v>88</v>
      </c>
      <c r="G7" s="322"/>
      <c r="H7" s="322"/>
      <c r="I7" s="322"/>
      <c r="J7" s="19"/>
      <c r="K7" s="19"/>
      <c r="L7" s="19"/>
      <c r="M7" s="106"/>
      <c r="N7" s="106"/>
      <c r="O7" s="101"/>
      <c r="P7" s="101"/>
      <c r="Q7" s="101"/>
      <c r="R7" s="105"/>
      <c r="S7" s="105"/>
      <c r="T7" s="102"/>
      <c r="U7" s="105"/>
    </row>
    <row r="8" spans="1:21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01"/>
      <c r="N8" s="101"/>
      <c r="O8" s="101"/>
      <c r="P8" s="101"/>
      <c r="Q8" s="101"/>
      <c r="R8" s="105"/>
      <c r="S8" s="105"/>
      <c r="T8" s="102"/>
      <c r="U8" s="105"/>
    </row>
    <row r="9" spans="1:21" ht="12.75">
      <c r="A9" s="19"/>
      <c r="B9" s="19"/>
      <c r="C9" s="19"/>
      <c r="D9" s="19"/>
      <c r="E9" s="19"/>
      <c r="F9" s="31" t="s">
        <v>77</v>
      </c>
      <c r="G9" s="31" t="s">
        <v>77</v>
      </c>
      <c r="H9" s="31" t="s">
        <v>91</v>
      </c>
      <c r="I9" s="31" t="s">
        <v>80</v>
      </c>
      <c r="J9" s="39"/>
      <c r="K9" s="19"/>
      <c r="L9" s="19"/>
      <c r="M9" s="48"/>
      <c r="N9" s="48"/>
      <c r="O9" s="40"/>
      <c r="P9" s="40"/>
      <c r="Q9" s="40"/>
      <c r="R9" s="105"/>
      <c r="S9" s="105"/>
      <c r="T9" s="102"/>
      <c r="U9" s="105"/>
    </row>
    <row r="10" spans="1:21" ht="12.75">
      <c r="A10" s="64" t="s">
        <v>64</v>
      </c>
      <c r="B10" s="64" t="s">
        <v>65</v>
      </c>
      <c r="C10" s="64" t="s">
        <v>66</v>
      </c>
      <c r="D10" s="19"/>
      <c r="E10" s="19"/>
      <c r="F10" s="32" t="s">
        <v>78</v>
      </c>
      <c r="G10" s="32" t="s">
        <v>79</v>
      </c>
      <c r="H10" s="32" t="s">
        <v>92</v>
      </c>
      <c r="I10" s="32" t="s">
        <v>81</v>
      </c>
      <c r="J10" s="39"/>
      <c r="K10" s="19"/>
      <c r="L10" s="19"/>
      <c r="M10" s="48"/>
      <c r="N10" s="48"/>
      <c r="O10" s="39"/>
      <c r="P10" s="39"/>
      <c r="Q10" s="101"/>
      <c r="R10" s="105"/>
      <c r="S10" s="105"/>
      <c r="T10" s="102"/>
      <c r="U10" s="105"/>
    </row>
    <row r="11" spans="1:21" ht="15.75">
      <c r="A11" s="153">
        <f>IF(C5="","",SLN(A5,0,20)/12*C5)</f>
      </c>
      <c r="B11" s="153">
        <f>IF(C5="","",SLN(A5,0,20))</f>
      </c>
      <c r="C11" s="153">
        <f>IF(C5="","",B11-A11)</f>
      </c>
      <c r="D11" s="19"/>
      <c r="E11" s="19"/>
      <c r="F11" s="174">
        <f>IF(OR(A5="",$C$5=""),"",$A$5*5%/12*$C$5)</f>
      </c>
      <c r="G11" s="153">
        <f>IF($A$5="","",$A$5*5%)</f>
      </c>
      <c r="H11" s="174">
        <f>IF(OR(A5="",C5=""),"",I11+F11+4*G11)</f>
      </c>
      <c r="I11" s="153">
        <f>IF(A5="","",ROUND(A5*20%,2))</f>
      </c>
      <c r="J11" s="41"/>
      <c r="K11" s="19"/>
      <c r="L11" s="19"/>
      <c r="M11" s="107"/>
      <c r="N11" s="49"/>
      <c r="O11" s="53"/>
      <c r="P11" s="53"/>
      <c r="Q11" s="39"/>
      <c r="R11" s="105"/>
      <c r="S11" s="105"/>
      <c r="T11" s="102"/>
      <c r="U11" s="105"/>
    </row>
    <row r="12" spans="1:21" ht="15.75" customHeight="1">
      <c r="A12" s="33"/>
      <c r="B12" s="3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8"/>
      <c r="N12" s="48"/>
      <c r="O12" s="101"/>
      <c r="P12" s="101"/>
      <c r="Q12" s="101"/>
      <c r="R12" s="105"/>
      <c r="S12" s="105"/>
      <c r="T12" s="102"/>
      <c r="U12" s="105"/>
    </row>
    <row r="13" spans="1:21" ht="16.5" thickBot="1">
      <c r="A13" s="158" t="s">
        <v>72</v>
      </c>
      <c r="B13" s="158" t="s">
        <v>75</v>
      </c>
      <c r="C13" s="158" t="s">
        <v>73</v>
      </c>
      <c r="D13" s="158" t="s">
        <v>74</v>
      </c>
      <c r="E13" s="19"/>
      <c r="F13" s="158" t="s">
        <v>72</v>
      </c>
      <c r="G13" s="158" t="s">
        <v>75</v>
      </c>
      <c r="H13" s="159" t="s">
        <v>121</v>
      </c>
      <c r="I13" s="159" t="s">
        <v>126</v>
      </c>
      <c r="J13" s="158" t="s">
        <v>127</v>
      </c>
      <c r="K13" s="158" t="s">
        <v>74</v>
      </c>
      <c r="L13" s="19"/>
      <c r="M13" s="51"/>
      <c r="N13" s="51"/>
      <c r="O13" s="42"/>
      <c r="P13" s="42"/>
      <c r="Q13" s="42"/>
      <c r="R13" s="108"/>
      <c r="S13" s="108"/>
      <c r="T13" s="108"/>
      <c r="U13" s="42"/>
    </row>
    <row r="14" spans="1:21" ht="15.75">
      <c r="A14" s="156">
        <f>IF($B$5="",1,$B$5)</f>
        <v>1</v>
      </c>
      <c r="B14" s="157">
        <f>IF($A$5="","",$A$5)</f>
      </c>
      <c r="C14" s="164">
        <f>IF(OR(C5="",A5=""),"",SLN(A5,0,20)/12*C5)</f>
      </c>
      <c r="D14" s="164">
        <f>IF(C14="","",B14-C14)</f>
      </c>
      <c r="E14" s="19"/>
      <c r="F14" s="156">
        <f>IF($B$5="",1,$B$5)</f>
        <v>1</v>
      </c>
      <c r="G14" s="157">
        <f>IF(OR($A$5="",$C$5=""),"",$A$5)</f>
      </c>
      <c r="H14" s="161">
        <f>IF($I$25&lt;&gt;$I$11,"",F11)</f>
      </c>
      <c r="I14" s="244"/>
      <c r="J14" s="162">
        <f>IF(OR(H14="",SUM(I14:I18)=0),"",H14+I14)</f>
      </c>
      <c r="K14" s="162">
        <f>IF(OR(H14="",SUM(I14:I18)=0),"",G14-J14)</f>
      </c>
      <c r="L14" s="19"/>
      <c r="M14" s="51"/>
      <c r="N14" s="51"/>
      <c r="O14" s="53"/>
      <c r="P14" s="53"/>
      <c r="Q14" s="53"/>
      <c r="R14" s="109"/>
      <c r="S14" s="110"/>
      <c r="T14" s="110"/>
      <c r="U14" s="105"/>
    </row>
    <row r="15" spans="1:21" ht="15.75">
      <c r="A15" s="156">
        <f>A14+1</f>
        <v>2</v>
      </c>
      <c r="B15" s="157">
        <f>D14</f>
      </c>
      <c r="C15" s="164">
        <f aca="true" t="shared" si="0" ref="C15:C33">IF(OR($C$5="",$A$5=""),"",SLN($A$5,0,20))</f>
      </c>
      <c r="D15" s="164">
        <f aca="true" t="shared" si="1" ref="D15:D34">IF(C15="","",B15-C15)</f>
      </c>
      <c r="E15" s="19"/>
      <c r="F15" s="156">
        <f aca="true" t="shared" si="2" ref="F15:F33">F14+1</f>
        <v>2</v>
      </c>
      <c r="G15" s="161">
        <f>IF(K14="","",K14)</f>
      </c>
      <c r="H15" s="161">
        <f>IF($I$25&lt;&gt;$I$11,"",$G$11)</f>
      </c>
      <c r="I15" s="245"/>
      <c r="J15" s="162">
        <f>IF(OR(G15="",I25&lt;&gt;I11),"",H15+I15)</f>
      </c>
      <c r="K15" s="162">
        <f>IF(J15="","",G15-J15)</f>
      </c>
      <c r="L15" s="19"/>
      <c r="M15" s="51"/>
      <c r="N15" s="51"/>
      <c r="O15" s="53"/>
      <c r="P15" s="53"/>
      <c r="Q15" s="53"/>
      <c r="R15" s="109"/>
      <c r="S15" s="110"/>
      <c r="T15" s="110"/>
      <c r="U15" s="105"/>
    </row>
    <row r="16" spans="1:21" ht="15.75">
      <c r="A16" s="156">
        <f aca="true" t="shared" si="3" ref="A16:A33">A15+1</f>
        <v>3</v>
      </c>
      <c r="B16" s="157">
        <f aca="true" t="shared" si="4" ref="B16:B33">D15</f>
      </c>
      <c r="C16" s="164">
        <f t="shared" si="0"/>
      </c>
      <c r="D16" s="164">
        <f t="shared" si="1"/>
      </c>
      <c r="E16" s="19"/>
      <c r="F16" s="156">
        <f t="shared" si="2"/>
        <v>3</v>
      </c>
      <c r="G16" s="161">
        <f>IF(K15="","",K15)</f>
      </c>
      <c r="H16" s="161">
        <f>IF($I$25&lt;&gt;$I$11,"",$G$11)</f>
      </c>
      <c r="I16" s="245"/>
      <c r="J16" s="162">
        <f>IF(G16="","",H16+I16)</f>
      </c>
      <c r="K16" s="162">
        <f>IF(G16="","",G16-J16)</f>
      </c>
      <c r="L16" s="19"/>
      <c r="M16" s="51"/>
      <c r="N16" s="51"/>
      <c r="O16" s="53"/>
      <c r="P16" s="53"/>
      <c r="Q16" s="53"/>
      <c r="R16" s="109"/>
      <c r="S16" s="110"/>
      <c r="T16" s="110"/>
      <c r="U16" s="105"/>
    </row>
    <row r="17" spans="1:21" ht="15.75">
      <c r="A17" s="156">
        <f t="shared" si="3"/>
        <v>4</v>
      </c>
      <c r="B17" s="157">
        <f t="shared" si="4"/>
      </c>
      <c r="C17" s="164">
        <f t="shared" si="0"/>
      </c>
      <c r="D17" s="164">
        <f t="shared" si="1"/>
      </c>
      <c r="E17" s="19"/>
      <c r="F17" s="156">
        <f t="shared" si="2"/>
        <v>4</v>
      </c>
      <c r="G17" s="161">
        <f>IF(K16="","",K16)</f>
      </c>
      <c r="H17" s="161">
        <f>IF($I$25&lt;&gt;$I$11,"",$G$11)</f>
      </c>
      <c r="I17" s="245"/>
      <c r="J17" s="162">
        <f>IF(G17="","",H17+I17)</f>
      </c>
      <c r="K17" s="162">
        <f>IF(G17="","",G17-J17)</f>
      </c>
      <c r="L17" s="19"/>
      <c r="M17" s="51"/>
      <c r="N17" s="51"/>
      <c r="O17" s="53"/>
      <c r="P17" s="53"/>
      <c r="Q17" s="53"/>
      <c r="R17" s="109"/>
      <c r="S17" s="110"/>
      <c r="T17" s="110"/>
      <c r="U17" s="105"/>
    </row>
    <row r="18" spans="1:21" ht="16.5" thickBot="1">
      <c r="A18" s="156">
        <f t="shared" si="3"/>
        <v>5</v>
      </c>
      <c r="B18" s="157">
        <f t="shared" si="4"/>
      </c>
      <c r="C18" s="164">
        <f t="shared" si="0"/>
      </c>
      <c r="D18" s="164">
        <f t="shared" si="1"/>
      </c>
      <c r="E18" s="19"/>
      <c r="F18" s="156">
        <f t="shared" si="2"/>
        <v>5</v>
      </c>
      <c r="G18" s="161">
        <f>IF(K17="","",K17)</f>
      </c>
      <c r="H18" s="161">
        <f>IF($I$25&lt;&gt;$I$11,"",$G$11)</f>
      </c>
      <c r="I18" s="246"/>
      <c r="J18" s="162">
        <f>IF(G18="","",H18+I18)</f>
      </c>
      <c r="K18" s="162">
        <f>IF(G18="","",G18-J18)</f>
      </c>
      <c r="L18" s="19"/>
      <c r="M18" s="51"/>
      <c r="N18" s="51"/>
      <c r="O18" s="53"/>
      <c r="P18" s="53"/>
      <c r="Q18" s="53"/>
      <c r="R18" s="109"/>
      <c r="S18" s="110"/>
      <c r="T18" s="110"/>
      <c r="U18" s="105"/>
    </row>
    <row r="19" spans="1:21" ht="15.75">
      <c r="A19" s="156">
        <f t="shared" si="3"/>
        <v>6</v>
      </c>
      <c r="B19" s="157">
        <f t="shared" si="4"/>
      </c>
      <c r="C19" s="164">
        <f t="shared" si="0"/>
      </c>
      <c r="D19" s="164">
        <f t="shared" si="1"/>
      </c>
      <c r="E19" s="19"/>
      <c r="F19" s="156">
        <f t="shared" si="2"/>
        <v>6</v>
      </c>
      <c r="G19" s="161">
        <f aca="true" t="shared" si="5" ref="G19:G34">IF(K18="","",K18)</f>
      </c>
      <c r="H19" s="167">
        <f>IF(G19="","",SLN($G$19-($G$11-$F$11),0,15))</f>
      </c>
      <c r="I19" s="175" t="s">
        <v>123</v>
      </c>
      <c r="J19" s="162">
        <f>H19</f>
      </c>
      <c r="K19" s="157">
        <f aca="true" t="shared" si="6" ref="K19:K34">IF(H19="","",G19-H19)</f>
      </c>
      <c r="L19" s="63"/>
      <c r="M19" s="51"/>
      <c r="N19" s="51"/>
      <c r="O19" s="53"/>
      <c r="P19" s="53"/>
      <c r="Q19" s="53"/>
      <c r="R19" s="109"/>
      <c r="S19" s="110"/>
      <c r="T19" s="110"/>
      <c r="U19" s="105"/>
    </row>
    <row r="20" spans="1:21" ht="15.75">
      <c r="A20" s="156">
        <f t="shared" si="3"/>
        <v>7</v>
      </c>
      <c r="B20" s="157">
        <f t="shared" si="4"/>
      </c>
      <c r="C20" s="164">
        <f t="shared" si="0"/>
      </c>
      <c r="D20" s="164">
        <f t="shared" si="1"/>
      </c>
      <c r="E20" s="19"/>
      <c r="F20" s="156">
        <f t="shared" si="2"/>
        <v>7</v>
      </c>
      <c r="G20" s="161">
        <f t="shared" si="5"/>
      </c>
      <c r="H20" s="167">
        <f aca="true" t="shared" si="7" ref="H20:H32">IF($G$19="","",($G$19-($G$11-$F$11))/15)</f>
      </c>
      <c r="I20" s="176" t="s">
        <v>124</v>
      </c>
      <c r="J20" s="162">
        <f aca="true" t="shared" si="8" ref="J20:J34">H20</f>
      </c>
      <c r="K20" s="157">
        <f t="shared" si="6"/>
      </c>
      <c r="L20" s="63"/>
      <c r="M20" s="51"/>
      <c r="N20" s="51"/>
      <c r="O20" s="53"/>
      <c r="P20" s="53"/>
      <c r="Q20" s="53"/>
      <c r="R20" s="109"/>
      <c r="S20" s="110"/>
      <c r="T20" s="110"/>
      <c r="U20" s="105"/>
    </row>
    <row r="21" spans="1:21" ht="15.75">
      <c r="A21" s="156">
        <f t="shared" si="3"/>
        <v>8</v>
      </c>
      <c r="B21" s="157">
        <f t="shared" si="4"/>
      </c>
      <c r="C21" s="164">
        <f t="shared" si="0"/>
      </c>
      <c r="D21" s="164">
        <f t="shared" si="1"/>
      </c>
      <c r="E21" s="19"/>
      <c r="F21" s="156">
        <f t="shared" si="2"/>
        <v>8</v>
      </c>
      <c r="G21" s="161">
        <f t="shared" si="5"/>
      </c>
      <c r="H21" s="167">
        <f t="shared" si="7"/>
      </c>
      <c r="I21" s="176" t="s">
        <v>125</v>
      </c>
      <c r="J21" s="162">
        <f t="shared" si="8"/>
      </c>
      <c r="K21" s="157">
        <f t="shared" si="6"/>
      </c>
      <c r="L21" s="19"/>
      <c r="M21" s="51"/>
      <c r="N21" s="51"/>
      <c r="O21" s="53"/>
      <c r="P21" s="53"/>
      <c r="Q21" s="53"/>
      <c r="R21" s="109"/>
      <c r="S21" s="110"/>
      <c r="T21" s="110"/>
      <c r="U21" s="105"/>
    </row>
    <row r="22" spans="1:21" ht="16.5" thickBot="1">
      <c r="A22" s="156">
        <f t="shared" si="3"/>
        <v>9</v>
      </c>
      <c r="B22" s="157">
        <f t="shared" si="4"/>
      </c>
      <c r="C22" s="164">
        <f t="shared" si="0"/>
      </c>
      <c r="D22" s="164">
        <f t="shared" si="1"/>
      </c>
      <c r="E22" s="19"/>
      <c r="F22" s="156">
        <f t="shared" si="2"/>
        <v>9</v>
      </c>
      <c r="G22" s="161">
        <f t="shared" si="5"/>
      </c>
      <c r="H22" s="167">
        <f t="shared" si="7"/>
      </c>
      <c r="I22" s="177">
        <f>I11</f>
      </c>
      <c r="J22" s="162">
        <f t="shared" si="8"/>
      </c>
      <c r="K22" s="157">
        <f t="shared" si="6"/>
      </c>
      <c r="L22" s="19"/>
      <c r="M22" s="51"/>
      <c r="N22" s="51"/>
      <c r="O22" s="53"/>
      <c r="P22" s="53"/>
      <c r="Q22" s="53"/>
      <c r="R22" s="109"/>
      <c r="S22" s="110"/>
      <c r="T22" s="110"/>
      <c r="U22" s="105"/>
    </row>
    <row r="23" spans="1:21" ht="15.75">
      <c r="A23" s="156">
        <f t="shared" si="3"/>
        <v>10</v>
      </c>
      <c r="B23" s="157">
        <f t="shared" si="4"/>
      </c>
      <c r="C23" s="164">
        <f t="shared" si="0"/>
      </c>
      <c r="D23" s="164">
        <f t="shared" si="1"/>
      </c>
      <c r="E23" s="19"/>
      <c r="F23" s="156">
        <f t="shared" si="2"/>
        <v>10</v>
      </c>
      <c r="G23" s="161">
        <f t="shared" si="5"/>
      </c>
      <c r="H23" s="168">
        <f t="shared" si="7"/>
      </c>
      <c r="I23" s="178"/>
      <c r="J23" s="162">
        <f t="shared" si="8"/>
      </c>
      <c r="K23" s="157">
        <f t="shared" si="6"/>
      </c>
      <c r="L23" s="19"/>
      <c r="M23" s="51"/>
      <c r="N23" s="51"/>
      <c r="O23" s="53"/>
      <c r="P23" s="53"/>
      <c r="Q23" s="53"/>
      <c r="R23" s="109"/>
      <c r="S23" s="110"/>
      <c r="T23" s="110"/>
      <c r="U23" s="105"/>
    </row>
    <row r="24" spans="1:21" ht="15.75">
      <c r="A24" s="156">
        <f t="shared" si="3"/>
        <v>11</v>
      </c>
      <c r="B24" s="157">
        <f t="shared" si="4"/>
      </c>
      <c r="C24" s="164">
        <f t="shared" si="0"/>
      </c>
      <c r="D24" s="164">
        <f t="shared" si="1"/>
      </c>
      <c r="E24" s="19"/>
      <c r="F24" s="156">
        <f t="shared" si="2"/>
        <v>11</v>
      </c>
      <c r="G24" s="161">
        <f t="shared" si="5"/>
      </c>
      <c r="H24" s="167">
        <f t="shared" si="7"/>
      </c>
      <c r="I24" s="179" t="s">
        <v>128</v>
      </c>
      <c r="J24" s="162">
        <f t="shared" si="8"/>
      </c>
      <c r="K24" s="162">
        <f t="shared" si="6"/>
      </c>
      <c r="L24" s="19"/>
      <c r="M24" s="41"/>
      <c r="N24" s="51"/>
      <c r="O24" s="53"/>
      <c r="P24" s="53"/>
      <c r="Q24" s="53"/>
      <c r="R24" s="109"/>
      <c r="S24" s="110"/>
      <c r="T24" s="110"/>
      <c r="U24" s="105"/>
    </row>
    <row r="25" spans="1:21" ht="15.75">
      <c r="A25" s="156">
        <f t="shared" si="3"/>
        <v>12</v>
      </c>
      <c r="B25" s="157">
        <f t="shared" si="4"/>
      </c>
      <c r="C25" s="164">
        <f t="shared" si="0"/>
      </c>
      <c r="D25" s="164">
        <f t="shared" si="1"/>
      </c>
      <c r="E25" s="19"/>
      <c r="F25" s="156">
        <f t="shared" si="2"/>
        <v>12</v>
      </c>
      <c r="G25" s="161">
        <f t="shared" si="5"/>
      </c>
      <c r="H25" s="167">
        <f t="shared" si="7"/>
      </c>
      <c r="I25" s="172">
        <f>IF(I11="","",IF(SUM(I14:I18)=0,"0 €",SUM(I14:I18)))</f>
      </c>
      <c r="J25" s="162">
        <f t="shared" si="8"/>
      </c>
      <c r="K25" s="162">
        <f t="shared" si="6"/>
      </c>
      <c r="L25" s="19"/>
      <c r="M25" s="51"/>
      <c r="N25" s="51"/>
      <c r="O25" s="53"/>
      <c r="P25" s="53"/>
      <c r="Q25" s="53"/>
      <c r="R25" s="109"/>
      <c r="S25" s="110"/>
      <c r="T25" s="110"/>
      <c r="U25" s="105"/>
    </row>
    <row r="26" spans="1:21" ht="15.75">
      <c r="A26" s="156">
        <f t="shared" si="3"/>
        <v>13</v>
      </c>
      <c r="B26" s="157">
        <f t="shared" si="4"/>
      </c>
      <c r="C26" s="164">
        <f t="shared" si="0"/>
      </c>
      <c r="D26" s="164">
        <f t="shared" si="1"/>
      </c>
      <c r="E26" s="19"/>
      <c r="F26" s="156">
        <f t="shared" si="2"/>
        <v>13</v>
      </c>
      <c r="G26" s="161">
        <f t="shared" si="5"/>
      </c>
      <c r="H26" s="167">
        <f t="shared" si="7"/>
      </c>
      <c r="I26" s="180">
        <f>IF(I25="","",IF(I25=I11,"Verteilung ok",IF(OR(I25="0 €",I25&lt;I11),"noch zu verteilen:","zu viel verteilt:")))</f>
      </c>
      <c r="J26" s="162">
        <f t="shared" si="8"/>
      </c>
      <c r="K26" s="162">
        <f t="shared" si="6"/>
      </c>
      <c r="L26" s="151"/>
      <c r="M26" s="51"/>
      <c r="N26" s="51"/>
      <c r="O26" s="53"/>
      <c r="P26" s="53"/>
      <c r="Q26" s="53"/>
      <c r="R26" s="109"/>
      <c r="S26" s="110"/>
      <c r="T26" s="110"/>
      <c r="U26" s="105"/>
    </row>
    <row r="27" spans="1:21" ht="15.75">
      <c r="A27" s="156">
        <f t="shared" si="3"/>
        <v>14</v>
      </c>
      <c r="B27" s="157">
        <f t="shared" si="4"/>
      </c>
      <c r="C27" s="164">
        <f t="shared" si="0"/>
      </c>
      <c r="D27" s="164">
        <f t="shared" si="1"/>
      </c>
      <c r="E27" s="19"/>
      <c r="F27" s="156">
        <f t="shared" si="2"/>
        <v>14</v>
      </c>
      <c r="G27" s="161">
        <f t="shared" si="5"/>
      </c>
      <c r="H27" s="167">
        <f t="shared" si="7"/>
      </c>
      <c r="I27" s="277">
        <f>IF(I25="","",IF(I11-I25=0,"-",I11-I25))</f>
      </c>
      <c r="J27" s="162">
        <f t="shared" si="8"/>
      </c>
      <c r="K27" s="162">
        <f t="shared" si="6"/>
      </c>
      <c r="L27" s="151"/>
      <c r="M27" s="51"/>
      <c r="N27" s="51"/>
      <c r="O27" s="53"/>
      <c r="P27" s="53"/>
      <c r="Q27" s="53"/>
      <c r="R27" s="109"/>
      <c r="S27" s="110"/>
      <c r="T27" s="110"/>
      <c r="U27" s="105"/>
    </row>
    <row r="28" spans="1:21" ht="15.75">
      <c r="A28" s="156">
        <f t="shared" si="3"/>
        <v>15</v>
      </c>
      <c r="B28" s="157">
        <f t="shared" si="4"/>
      </c>
      <c r="C28" s="164">
        <f t="shared" si="0"/>
      </c>
      <c r="D28" s="164">
        <f t="shared" si="1"/>
      </c>
      <c r="E28" s="19"/>
      <c r="F28" s="156">
        <f t="shared" si="2"/>
        <v>15</v>
      </c>
      <c r="G28" s="161">
        <f t="shared" si="5"/>
      </c>
      <c r="H28" s="167">
        <f t="shared" si="7"/>
      </c>
      <c r="I28" s="273"/>
      <c r="J28" s="162">
        <f t="shared" si="8"/>
      </c>
      <c r="K28" s="162">
        <f t="shared" si="6"/>
      </c>
      <c r="L28" s="19"/>
      <c r="M28" s="51"/>
      <c r="N28" s="51"/>
      <c r="O28" s="53"/>
      <c r="P28" s="53"/>
      <c r="Q28" s="53"/>
      <c r="R28" s="109"/>
      <c r="S28" s="110"/>
      <c r="T28" s="110"/>
      <c r="U28" s="105"/>
    </row>
    <row r="29" spans="1:21" ht="15.75">
      <c r="A29" s="156">
        <f t="shared" si="3"/>
        <v>16</v>
      </c>
      <c r="B29" s="157">
        <f t="shared" si="4"/>
      </c>
      <c r="C29" s="164">
        <f t="shared" si="0"/>
      </c>
      <c r="D29" s="164">
        <f t="shared" si="1"/>
      </c>
      <c r="E29" s="19"/>
      <c r="F29" s="156">
        <f t="shared" si="2"/>
        <v>16</v>
      </c>
      <c r="G29" s="161">
        <f t="shared" si="5"/>
      </c>
      <c r="H29" s="167">
        <f t="shared" si="7"/>
      </c>
      <c r="I29" s="178"/>
      <c r="J29" s="162">
        <f t="shared" si="8"/>
      </c>
      <c r="K29" s="157">
        <f t="shared" si="6"/>
      </c>
      <c r="L29" s="19"/>
      <c r="M29" s="51"/>
      <c r="N29" s="51"/>
      <c r="O29" s="53"/>
      <c r="P29" s="53"/>
      <c r="Q29" s="53"/>
      <c r="R29" s="109"/>
      <c r="S29" s="110"/>
      <c r="T29" s="110"/>
      <c r="U29" s="105"/>
    </row>
    <row r="30" spans="1:21" ht="15.75">
      <c r="A30" s="156">
        <f t="shared" si="3"/>
        <v>17</v>
      </c>
      <c r="B30" s="157">
        <f t="shared" si="4"/>
      </c>
      <c r="C30" s="164">
        <f t="shared" si="0"/>
      </c>
      <c r="D30" s="164">
        <f t="shared" si="1"/>
      </c>
      <c r="E30" s="19"/>
      <c r="F30" s="156">
        <f t="shared" si="2"/>
        <v>17</v>
      </c>
      <c r="G30" s="161">
        <f t="shared" si="5"/>
      </c>
      <c r="H30" s="167">
        <f t="shared" si="7"/>
      </c>
      <c r="I30" s="274"/>
      <c r="J30" s="162">
        <f t="shared" si="8"/>
      </c>
      <c r="K30" s="157">
        <f t="shared" si="6"/>
      </c>
      <c r="L30" s="19"/>
      <c r="M30" s="51"/>
      <c r="N30" s="51"/>
      <c r="O30" s="53"/>
      <c r="P30" s="53"/>
      <c r="Q30" s="53"/>
      <c r="R30" s="109"/>
      <c r="S30" s="110"/>
      <c r="T30" s="110"/>
      <c r="U30" s="105"/>
    </row>
    <row r="31" spans="1:21" ht="15.75">
      <c r="A31" s="156">
        <f t="shared" si="3"/>
        <v>18</v>
      </c>
      <c r="B31" s="157">
        <f t="shared" si="4"/>
      </c>
      <c r="C31" s="164">
        <f t="shared" si="0"/>
      </c>
      <c r="D31" s="164">
        <f t="shared" si="1"/>
      </c>
      <c r="E31" s="19"/>
      <c r="F31" s="156">
        <f t="shared" si="2"/>
        <v>18</v>
      </c>
      <c r="G31" s="161">
        <f t="shared" si="5"/>
      </c>
      <c r="H31" s="167">
        <f t="shared" si="7"/>
      </c>
      <c r="I31" s="275"/>
      <c r="J31" s="162">
        <f t="shared" si="8"/>
      </c>
      <c r="K31" s="157">
        <f t="shared" si="6"/>
      </c>
      <c r="L31" s="19"/>
      <c r="M31" s="51"/>
      <c r="N31" s="51"/>
      <c r="O31" s="53"/>
      <c r="P31" s="53"/>
      <c r="Q31" s="53"/>
      <c r="R31" s="109"/>
      <c r="S31" s="110"/>
      <c r="T31" s="110"/>
      <c r="U31" s="105"/>
    </row>
    <row r="32" spans="1:21" ht="15.75">
      <c r="A32" s="156">
        <f t="shared" si="3"/>
        <v>19</v>
      </c>
      <c r="B32" s="157">
        <f t="shared" si="4"/>
      </c>
      <c r="C32" s="164">
        <f t="shared" si="0"/>
      </c>
      <c r="D32" s="164">
        <f t="shared" si="1"/>
      </c>
      <c r="E32" s="19"/>
      <c r="F32" s="156">
        <f t="shared" si="2"/>
        <v>19</v>
      </c>
      <c r="G32" s="161">
        <f t="shared" si="5"/>
      </c>
      <c r="H32" s="167">
        <f t="shared" si="7"/>
      </c>
      <c r="I32" s="275"/>
      <c r="J32" s="162">
        <f t="shared" si="8"/>
      </c>
      <c r="K32" s="157">
        <f t="shared" si="6"/>
      </c>
      <c r="L32" s="19"/>
      <c r="M32" s="51"/>
      <c r="N32" s="51"/>
      <c r="O32" s="53"/>
      <c r="P32" s="53"/>
      <c r="Q32" s="53"/>
      <c r="R32" s="109"/>
      <c r="S32" s="110"/>
      <c r="T32" s="110"/>
      <c r="U32" s="105"/>
    </row>
    <row r="33" spans="1:21" ht="15.75">
      <c r="A33" s="156">
        <f t="shared" si="3"/>
        <v>20</v>
      </c>
      <c r="B33" s="157">
        <f t="shared" si="4"/>
      </c>
      <c r="C33" s="164">
        <f t="shared" si="0"/>
      </c>
      <c r="D33" s="164">
        <f t="shared" si="1"/>
      </c>
      <c r="E33" s="19"/>
      <c r="F33" s="156">
        <f t="shared" si="2"/>
        <v>20</v>
      </c>
      <c r="G33" s="161">
        <f t="shared" si="5"/>
      </c>
      <c r="H33" s="167">
        <f>IF($G$19="","",($G$19-($G$11-$F$11))/15)</f>
      </c>
      <c r="I33" s="275"/>
      <c r="J33" s="162">
        <f t="shared" si="8"/>
      </c>
      <c r="K33" s="157">
        <f t="shared" si="6"/>
      </c>
      <c r="L33" s="19"/>
      <c r="M33" s="51"/>
      <c r="N33" s="51"/>
      <c r="O33" s="53"/>
      <c r="P33" s="53"/>
      <c r="Q33" s="53"/>
      <c r="R33" s="109"/>
      <c r="S33" s="110"/>
      <c r="T33" s="110"/>
      <c r="U33" s="105"/>
    </row>
    <row r="34" spans="1:21" ht="15.75">
      <c r="A34" s="156">
        <f>IF(OR($C$5="",D33=0),"",A33+1)</f>
      </c>
      <c r="B34" s="157">
        <f>IF(D33=0,"",D33)</f>
      </c>
      <c r="C34" s="164">
        <f>IF(B34="","",C11)</f>
      </c>
      <c r="D34" s="164">
        <f t="shared" si="1"/>
      </c>
      <c r="E34" s="19"/>
      <c r="F34" s="156">
        <f>IF(OR($C$5="",K33&lt;0.0001),"",F33+1)</f>
      </c>
      <c r="G34" s="161">
        <f t="shared" si="5"/>
      </c>
      <c r="H34" s="167">
        <f>IF(G34="","",C11)</f>
      </c>
      <c r="I34" s="180"/>
      <c r="J34" s="162">
        <f t="shared" si="8"/>
      </c>
      <c r="K34" s="157">
        <f t="shared" si="6"/>
      </c>
      <c r="L34" s="19"/>
      <c r="M34" s="51"/>
      <c r="N34" s="51"/>
      <c r="O34" s="53"/>
      <c r="P34" s="53"/>
      <c r="Q34" s="53"/>
      <c r="R34" s="109"/>
      <c r="S34" s="109"/>
      <c r="T34" s="110"/>
      <c r="U34" s="105"/>
    </row>
    <row r="35" spans="1:21" ht="15">
      <c r="A35" s="319" t="s">
        <v>106</v>
      </c>
      <c r="B35" s="320"/>
      <c r="C35" s="165">
        <f>IF(SUM(C14:C34)=0,"",SUM(C14:C34))</f>
      </c>
      <c r="D35" s="166"/>
      <c r="E35" s="70"/>
      <c r="F35" s="319" t="s">
        <v>106</v>
      </c>
      <c r="G35" s="320"/>
      <c r="H35" s="169">
        <f>IF(SUM(H14:H34)=0,"",SUM(H14:H34))</f>
      </c>
      <c r="I35" s="276">
        <f>IF(I25&lt;&gt;I11,"",I25)</f>
      </c>
      <c r="J35" s="169">
        <f>IF(SUM(J14:J34)=0,"",SUM(J14:J34))</f>
      </c>
      <c r="K35" s="170"/>
      <c r="L35" s="19"/>
      <c r="M35" s="101"/>
      <c r="N35" s="101"/>
      <c r="O35" s="101"/>
      <c r="P35" s="111"/>
      <c r="Q35" s="101"/>
      <c r="R35" s="105"/>
      <c r="S35" s="105"/>
      <c r="T35" s="102"/>
      <c r="U35" s="105"/>
    </row>
    <row r="36" spans="1:21" ht="15.75" customHeight="1">
      <c r="A36" s="19"/>
      <c r="B36" s="19"/>
      <c r="C36" s="19"/>
      <c r="D36" s="19"/>
      <c r="E36" s="19"/>
      <c r="F36" s="148"/>
      <c r="G36" s="149"/>
      <c r="H36" s="149"/>
      <c r="I36" s="149"/>
      <c r="J36" s="152"/>
      <c r="K36" s="150"/>
      <c r="L36" s="19"/>
      <c r="M36" s="115"/>
      <c r="N36" s="116"/>
      <c r="O36" s="116"/>
      <c r="P36" s="103"/>
      <c r="Q36" s="104"/>
      <c r="R36" s="99"/>
      <c r="S36" s="99"/>
      <c r="T36" s="100"/>
      <c r="U36" s="99"/>
    </row>
    <row r="37" spans="1:21" ht="15" customHeight="1">
      <c r="A37" s="125" t="s">
        <v>94</v>
      </c>
      <c r="B37" s="128">
        <f>BuchJahr</f>
        <v>2009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8"/>
      <c r="N37" s="98"/>
      <c r="O37" s="98"/>
      <c r="P37" s="98"/>
      <c r="Q37" s="98"/>
      <c r="R37" s="99"/>
      <c r="S37" s="99"/>
      <c r="T37" s="100"/>
      <c r="U37" s="99"/>
    </row>
    <row r="38" spans="1:21" ht="15">
      <c r="A38" s="19"/>
      <c r="B38" s="19"/>
      <c r="C38" s="19"/>
      <c r="D38" s="19"/>
      <c r="E38" s="19"/>
      <c r="F38" s="146"/>
      <c r="G38" s="146"/>
      <c r="H38" s="146"/>
      <c r="I38" s="33"/>
      <c r="J38" s="33"/>
      <c r="K38" s="92"/>
      <c r="L38" s="19"/>
      <c r="M38" s="112"/>
      <c r="N38" s="113"/>
      <c r="O38" s="113"/>
      <c r="P38" s="112"/>
      <c r="Q38" s="98"/>
      <c r="R38" s="99"/>
      <c r="S38" s="99"/>
      <c r="T38" s="99"/>
      <c r="U38" s="99"/>
    </row>
    <row r="39" spans="1:21" ht="15.75">
      <c r="A39" s="19"/>
      <c r="B39" s="19"/>
      <c r="C39" s="19"/>
      <c r="D39" s="19"/>
      <c r="E39" s="19"/>
      <c r="F39" s="146"/>
      <c r="G39" s="56"/>
      <c r="H39" s="56"/>
      <c r="I39" s="147"/>
      <c r="J39" s="147"/>
      <c r="K39" s="92"/>
      <c r="L39" s="19"/>
      <c r="M39" s="114"/>
      <c r="N39" s="113"/>
      <c r="O39" s="113"/>
      <c r="P39" s="112"/>
      <c r="Q39" s="98"/>
      <c r="R39" s="99"/>
      <c r="S39" s="99"/>
      <c r="T39" s="99"/>
      <c r="U39" s="99"/>
    </row>
    <row r="40" spans="1:21" ht="15.75">
      <c r="A40" s="19"/>
      <c r="B40" s="19"/>
      <c r="C40" s="19"/>
      <c r="D40" s="19"/>
      <c r="E40" s="19"/>
      <c r="F40" s="146"/>
      <c r="G40" s="56"/>
      <c r="H40" s="56"/>
      <c r="I40" s="146"/>
      <c r="J40" s="146"/>
      <c r="K40" s="92"/>
      <c r="L40" s="19"/>
      <c r="M40" s="98"/>
      <c r="N40" s="98"/>
      <c r="O40" s="98"/>
      <c r="P40" s="98"/>
      <c r="Q40" s="98"/>
      <c r="R40" s="99"/>
      <c r="S40" s="99"/>
      <c r="T40" s="99"/>
      <c r="U40" s="99"/>
    </row>
    <row r="41" spans="1:17" ht="15.75">
      <c r="A41" s="19"/>
      <c r="B41" s="19"/>
      <c r="C41" s="19"/>
      <c r="D41" s="19"/>
      <c r="E41" s="19"/>
      <c r="F41" s="146"/>
      <c r="G41" s="56"/>
      <c r="H41" s="56"/>
      <c r="I41" s="41"/>
      <c r="J41" s="41"/>
      <c r="L41" s="19"/>
      <c r="M41" s="19"/>
      <c r="N41" s="19"/>
      <c r="O41" s="19"/>
      <c r="P41" s="19"/>
      <c r="Q41" s="19"/>
    </row>
    <row r="42" spans="1:17" ht="15.75">
      <c r="A42" s="19"/>
      <c r="B42" s="19"/>
      <c r="C42" s="19"/>
      <c r="D42" s="19"/>
      <c r="E42" s="19"/>
      <c r="F42" s="146"/>
      <c r="G42" s="56"/>
      <c r="H42" s="56"/>
      <c r="I42" s="147"/>
      <c r="J42" s="147"/>
      <c r="K42" s="92"/>
      <c r="L42" s="19"/>
      <c r="M42" s="19"/>
      <c r="N42" s="19"/>
      <c r="O42" s="19"/>
      <c r="P42" s="19"/>
      <c r="Q42" s="19"/>
    </row>
    <row r="43" spans="1:17" ht="15.75">
      <c r="A43" s="19"/>
      <c r="B43" s="19"/>
      <c r="C43" s="19"/>
      <c r="D43" s="19"/>
      <c r="E43" s="19"/>
      <c r="F43" s="146"/>
      <c r="G43" s="56"/>
      <c r="H43" s="56"/>
      <c r="I43" s="51"/>
      <c r="J43" s="51"/>
      <c r="K43" s="92"/>
      <c r="L43" s="19"/>
      <c r="M43" s="19"/>
      <c r="N43" s="19"/>
      <c r="O43" s="19"/>
      <c r="P43" s="19"/>
      <c r="Q43" s="19"/>
    </row>
    <row r="44" spans="1:1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6:11" ht="12.75">
      <c r="F45" s="91"/>
      <c r="G45" s="93"/>
      <c r="H45" s="93"/>
      <c r="I45" s="93"/>
      <c r="J45" s="93"/>
      <c r="K45" s="93"/>
    </row>
    <row r="46" spans="6:11" ht="12.75">
      <c r="F46" s="90"/>
      <c r="G46" s="90"/>
      <c r="H46" s="90"/>
      <c r="I46" s="90"/>
      <c r="J46" s="90"/>
      <c r="K46" s="90"/>
    </row>
    <row r="47" spans="6:11" ht="12.75">
      <c r="F47" s="19"/>
      <c r="G47" s="19"/>
      <c r="H47" s="19"/>
      <c r="I47" s="19"/>
      <c r="J47" s="19"/>
      <c r="K47" s="19"/>
    </row>
    <row r="48" spans="6:11" ht="12.75">
      <c r="F48" s="19"/>
      <c r="G48" s="19"/>
      <c r="H48" s="19"/>
      <c r="I48" s="19"/>
      <c r="J48" s="19"/>
      <c r="K48" s="19"/>
    </row>
    <row r="49" spans="6:11" ht="12.75">
      <c r="F49" s="19"/>
      <c r="G49" s="19"/>
      <c r="H49" s="19"/>
      <c r="I49" s="19"/>
      <c r="J49" s="19"/>
      <c r="K49" s="19"/>
    </row>
    <row r="50" spans="6:11" ht="12.75">
      <c r="F50" s="19"/>
      <c r="G50" s="19"/>
      <c r="H50" s="19"/>
      <c r="I50" s="19"/>
      <c r="J50" s="19"/>
      <c r="K50" s="19"/>
    </row>
  </sheetData>
  <sheetProtection sheet="1" selectLockedCells="1"/>
  <mergeCells count="6">
    <mergeCell ref="F1:I1"/>
    <mergeCell ref="A1:C1"/>
    <mergeCell ref="A35:B35"/>
    <mergeCell ref="F35:G35"/>
    <mergeCell ref="F7:I7"/>
    <mergeCell ref="A7:C7"/>
  </mergeCells>
  <conditionalFormatting sqref="J11">
    <cfRule type="cellIs" priority="1" dxfId="8" operator="notEqual" stopIfTrue="1">
      <formula>""</formula>
    </cfRule>
  </conditionalFormatting>
  <conditionalFormatting sqref="I43:J43">
    <cfRule type="cellIs" priority="2" dxfId="9" operator="equal" stopIfTrue="1">
      <formula>"Fehler!"</formula>
    </cfRule>
    <cfRule type="cellIs" priority="3" dxfId="10" operator="equal" stopIfTrue="1">
      <formula>"Aufteilung ok"</formula>
    </cfRule>
  </conditionalFormatting>
  <conditionalFormatting sqref="A14:A34 F14:F34">
    <cfRule type="cellIs" priority="4" dxfId="11" operator="equal" stopIfTrue="1">
      <formula>$B$37</formula>
    </cfRule>
  </conditionalFormatting>
  <conditionalFormatting sqref="I41:J41">
    <cfRule type="cellIs" priority="5" dxfId="12" operator="notEqual" stopIfTrue="1">
      <formula>$K$36</formula>
    </cfRule>
  </conditionalFormatting>
  <conditionalFormatting sqref="I26">
    <cfRule type="cellIs" priority="6" dxfId="8" operator="equal" stopIfTrue="1">
      <formula>"noch zu verteilen:"</formula>
    </cfRule>
    <cfRule type="cellIs" priority="7" dxfId="13" operator="equal" stopIfTrue="1">
      <formula>"Verteilung ok"</formula>
    </cfRule>
    <cfRule type="cellIs" priority="8" dxfId="8" operator="equal" stopIfTrue="1">
      <formula>"zu viel verteilt:"</formula>
    </cfRule>
  </conditionalFormatting>
  <conditionalFormatting sqref="I27">
    <cfRule type="cellIs" priority="9" dxfId="14" operator="equal" stopIfTrue="1">
      <formula>"-"</formula>
    </cfRule>
  </conditionalFormatting>
  <conditionalFormatting sqref="I11">
    <cfRule type="expression" priority="10" dxfId="13" stopIfTrue="1">
      <formula>$I$26="Verteilung ok"</formula>
    </cfRule>
    <cfRule type="cellIs" priority="11" dxfId="8" operator="notEqual" stopIfTrue="1">
      <formula>$I$26="Verteilung ok"</formula>
    </cfRule>
  </conditionalFormatting>
  <dataValidations count="1">
    <dataValidation type="decimal" operator="greaterThan" allowBlank="1" showInputMessage="1" showErrorMessage="1" error="Bitte eine Zahl größer als 0 eingeben!" sqref="A5 I14:I18">
      <formula1>0</formula1>
    </dataValidation>
  </dataValidations>
  <printOptions/>
  <pageMargins left="0.7086614173228347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tabColor indexed="61"/>
  </sheetPr>
  <dimension ref="A1:V47"/>
  <sheetViews>
    <sheetView workbookViewId="0" topLeftCell="A5">
      <selection activeCell="N14" sqref="N14"/>
    </sheetView>
  </sheetViews>
  <sheetFormatPr defaultColWidth="11.421875" defaultRowHeight="12.75"/>
  <cols>
    <col min="1" max="1" width="17.7109375" style="0" customWidth="1"/>
    <col min="2" max="2" width="9.28125" style="0" hidden="1" customWidth="1"/>
    <col min="3" max="5" width="17.7109375" style="0" customWidth="1"/>
    <col min="6" max="6" width="8.421875" style="0" hidden="1" customWidth="1"/>
    <col min="7" max="7" width="13.8515625" style="0" hidden="1" customWidth="1"/>
    <col min="8" max="8" width="16.8515625" style="0" hidden="1" customWidth="1"/>
    <col min="9" max="9" width="28.00390625" style="0" customWidth="1"/>
    <col min="10" max="10" width="17.00390625" style="0" customWidth="1"/>
    <col min="11" max="11" width="11.421875" style="0" hidden="1" customWidth="1"/>
    <col min="12" max="12" width="14.140625" style="0" customWidth="1"/>
    <col min="13" max="13" width="17.8515625" style="0" customWidth="1"/>
    <col min="14" max="14" width="19.421875" style="0" customWidth="1"/>
    <col min="15" max="15" width="15.28125" style="0" customWidth="1"/>
    <col min="16" max="16" width="14.421875" style="0" hidden="1" customWidth="1"/>
    <col min="17" max="17" width="14.421875" style="0" customWidth="1"/>
    <col min="18" max="20" width="11.421875" style="0" hidden="1" customWidth="1"/>
  </cols>
  <sheetData>
    <row r="1" spans="1:20" ht="18.75">
      <c r="A1" s="36" t="s">
        <v>87</v>
      </c>
      <c r="B1" s="19"/>
      <c r="C1" s="19"/>
      <c r="D1" s="19"/>
      <c r="E1" s="19"/>
      <c r="F1" s="19"/>
      <c r="G1" s="19"/>
      <c r="H1" s="117"/>
      <c r="I1" s="19"/>
      <c r="J1" s="36" t="s">
        <v>87</v>
      </c>
      <c r="K1" s="19"/>
      <c r="L1" s="19"/>
      <c r="M1" s="19"/>
      <c r="N1" s="19"/>
      <c r="O1" s="19"/>
      <c r="P1" s="19"/>
      <c r="Q1" s="19"/>
      <c r="T1" s="71"/>
    </row>
    <row r="2" spans="1:20" ht="15.75" customHeight="1">
      <c r="A2" s="19"/>
      <c r="B2" s="19"/>
      <c r="C2" s="19"/>
      <c r="D2" s="19"/>
      <c r="E2" s="19"/>
      <c r="F2" s="19"/>
      <c r="G2" s="19"/>
      <c r="H2" s="117"/>
      <c r="I2" s="19"/>
      <c r="J2" s="19"/>
      <c r="K2" s="19"/>
      <c r="L2" s="19"/>
      <c r="M2" s="19"/>
      <c r="N2" s="19"/>
      <c r="O2" s="19"/>
      <c r="P2" s="19"/>
      <c r="Q2" s="19"/>
      <c r="T2" s="71"/>
    </row>
    <row r="3" spans="1:20" ht="12.75">
      <c r="A3" s="31" t="s">
        <v>70</v>
      </c>
      <c r="B3" s="79"/>
      <c r="C3" s="31" t="s">
        <v>76</v>
      </c>
      <c r="D3" s="31" t="s">
        <v>67</v>
      </c>
      <c r="E3" s="19"/>
      <c r="F3" s="19"/>
      <c r="G3" s="19"/>
      <c r="H3" s="117"/>
      <c r="I3" s="19"/>
      <c r="J3" s="31" t="s">
        <v>70</v>
      </c>
      <c r="K3" s="79"/>
      <c r="L3" s="31" t="s">
        <v>76</v>
      </c>
      <c r="M3" s="31" t="s">
        <v>67</v>
      </c>
      <c r="N3" s="39"/>
      <c r="O3" s="39"/>
      <c r="P3" s="19"/>
      <c r="Q3" s="19"/>
      <c r="T3" s="71"/>
    </row>
    <row r="4" spans="1:20" ht="12.75">
      <c r="A4" s="65" t="s">
        <v>71</v>
      </c>
      <c r="B4" s="80"/>
      <c r="C4" s="65" t="s">
        <v>69</v>
      </c>
      <c r="D4" s="65" t="s">
        <v>68</v>
      </c>
      <c r="E4" s="19"/>
      <c r="F4" s="19"/>
      <c r="G4" s="19"/>
      <c r="H4" s="117"/>
      <c r="I4" s="19"/>
      <c r="J4" s="65" t="s">
        <v>71</v>
      </c>
      <c r="K4" s="80"/>
      <c r="L4" s="65" t="s">
        <v>69</v>
      </c>
      <c r="M4" s="65" t="s">
        <v>68</v>
      </c>
      <c r="N4" s="39"/>
      <c r="O4" s="39"/>
      <c r="P4" s="19"/>
      <c r="Q4" s="19"/>
      <c r="T4" s="71"/>
    </row>
    <row r="5" spans="1:20" ht="15.75">
      <c r="A5" s="153">
        <f>IF(Neuwert="","",Neuwert)</f>
      </c>
      <c r="B5" s="156"/>
      <c r="C5" s="156">
        <f>IF(NeuJahr="","",NeuJahr)</f>
      </c>
      <c r="D5" s="156">
        <f>IF(NeuMonate="","",NeuMonate)</f>
      </c>
      <c r="E5" s="19"/>
      <c r="F5" s="19"/>
      <c r="G5" s="19"/>
      <c r="H5" s="117"/>
      <c r="I5" s="19"/>
      <c r="J5" s="153">
        <f>IF(A5="","",A5)</f>
      </c>
      <c r="K5" s="156"/>
      <c r="L5" s="156">
        <f>IF(C5="","",C5)</f>
      </c>
      <c r="M5" s="156">
        <f>IF(D5="","",D5)</f>
      </c>
      <c r="N5" s="51"/>
      <c r="O5" s="51"/>
      <c r="P5" s="19"/>
      <c r="Q5" s="19"/>
      <c r="T5" s="71"/>
    </row>
    <row r="6" spans="1:20" ht="15.75" customHeight="1">
      <c r="A6" s="19"/>
      <c r="B6" s="19"/>
      <c r="C6" s="19"/>
      <c r="D6" s="19"/>
      <c r="E6" s="19"/>
      <c r="F6" s="19"/>
      <c r="G6" s="19"/>
      <c r="H6" s="117"/>
      <c r="I6" s="19"/>
      <c r="J6" s="19"/>
      <c r="K6" s="19"/>
      <c r="L6" s="19"/>
      <c r="M6" s="19"/>
      <c r="N6" s="19"/>
      <c r="O6" s="19"/>
      <c r="P6" s="19"/>
      <c r="Q6" s="19"/>
      <c r="T6" s="71"/>
    </row>
    <row r="7" spans="1:20" ht="18">
      <c r="A7" s="163" t="s">
        <v>157</v>
      </c>
      <c r="B7" s="29"/>
      <c r="C7" s="19"/>
      <c r="D7" s="19"/>
      <c r="E7" s="123"/>
      <c r="F7" s="19"/>
      <c r="G7" s="19"/>
      <c r="H7" s="117"/>
      <c r="I7" s="19"/>
      <c r="J7" s="163" t="s">
        <v>107</v>
      </c>
      <c r="K7" s="29"/>
      <c r="L7" s="19"/>
      <c r="M7" s="19"/>
      <c r="N7" s="19"/>
      <c r="O7" s="123"/>
      <c r="P7" s="19"/>
      <c r="Q7" s="19"/>
      <c r="T7" s="71"/>
    </row>
    <row r="8" spans="1:20" ht="15.75" customHeight="1">
      <c r="A8" s="19"/>
      <c r="B8" s="19"/>
      <c r="C8" s="33"/>
      <c r="D8" s="19"/>
      <c r="E8" s="19"/>
      <c r="F8" s="19"/>
      <c r="G8" s="19"/>
      <c r="H8" s="117"/>
      <c r="I8" s="19"/>
      <c r="J8" s="19"/>
      <c r="K8" s="19"/>
      <c r="L8" s="33"/>
      <c r="M8" s="19"/>
      <c r="N8" s="19"/>
      <c r="O8" s="19"/>
      <c r="P8" s="19"/>
      <c r="Q8" s="19"/>
      <c r="T8" s="71"/>
    </row>
    <row r="9" spans="1:20" ht="12.75">
      <c r="A9" s="38" t="s">
        <v>84</v>
      </c>
      <c r="B9" s="76"/>
      <c r="C9" s="73" t="s">
        <v>73</v>
      </c>
      <c r="D9" s="73" t="s">
        <v>73</v>
      </c>
      <c r="E9" s="40"/>
      <c r="F9" s="19"/>
      <c r="G9" s="19"/>
      <c r="H9" s="117"/>
      <c r="I9" s="19"/>
      <c r="J9" s="38" t="s">
        <v>84</v>
      </c>
      <c r="K9" s="76"/>
      <c r="L9" s="73" t="s">
        <v>73</v>
      </c>
      <c r="M9" s="73" t="s">
        <v>73</v>
      </c>
      <c r="N9" s="31" t="s">
        <v>80</v>
      </c>
      <c r="O9" s="39"/>
      <c r="P9" s="19"/>
      <c r="Q9" s="19"/>
      <c r="T9" s="71"/>
    </row>
    <row r="10" spans="1:20" ht="12.75">
      <c r="A10" s="75" t="s">
        <v>83</v>
      </c>
      <c r="B10" s="77"/>
      <c r="C10" s="32" t="s">
        <v>89</v>
      </c>
      <c r="D10" s="32" t="s">
        <v>90</v>
      </c>
      <c r="E10" s="19"/>
      <c r="F10" s="19"/>
      <c r="G10" s="19"/>
      <c r="H10" s="117"/>
      <c r="I10" s="19"/>
      <c r="J10" s="75" t="s">
        <v>83</v>
      </c>
      <c r="K10" s="77"/>
      <c r="L10" s="32" t="s">
        <v>89</v>
      </c>
      <c r="M10" s="32" t="s">
        <v>90</v>
      </c>
      <c r="N10" s="32" t="s">
        <v>81</v>
      </c>
      <c r="O10" s="39"/>
      <c r="P10" s="19"/>
      <c r="Q10" s="19"/>
      <c r="T10" s="71"/>
    </row>
    <row r="11" spans="1:20" ht="15.75">
      <c r="A11" s="229">
        <v>12.5</v>
      </c>
      <c r="B11" s="78"/>
      <c r="C11" s="35">
        <f>IF($C$14="","",IF($G$14&gt;$H$14,$G$14,$H$14))</f>
      </c>
      <c r="D11" s="35">
        <f>C34</f>
      </c>
      <c r="E11" s="39"/>
      <c r="F11" s="19"/>
      <c r="G11" s="19"/>
      <c r="H11" s="118"/>
      <c r="I11" s="19"/>
      <c r="J11" s="119">
        <f>A11</f>
        <v>12.5</v>
      </c>
      <c r="K11" s="78"/>
      <c r="L11" s="35">
        <f>IF($C$14="","",IF($G$14&gt;$H$14,$G$14,$H$14))</f>
      </c>
      <c r="M11" s="35">
        <f>M34</f>
      </c>
      <c r="N11" s="37">
        <f>IF(J5="","",ROUND(A5*20%,2))</f>
      </c>
      <c r="O11" s="41"/>
      <c r="P11" s="19"/>
      <c r="Q11" s="19"/>
      <c r="T11" s="72"/>
    </row>
    <row r="12" spans="1:20" ht="15.75" customHeight="1">
      <c r="A12" s="67"/>
      <c r="B12" s="67"/>
      <c r="C12" s="33"/>
      <c r="D12" s="19"/>
      <c r="E12" s="19"/>
      <c r="F12" s="19"/>
      <c r="G12" s="19"/>
      <c r="H12" s="118"/>
      <c r="I12" s="19"/>
      <c r="J12" s="67"/>
      <c r="K12" s="67"/>
      <c r="L12" s="33"/>
      <c r="M12" s="19"/>
      <c r="N12" s="19"/>
      <c r="O12" s="19"/>
      <c r="P12" s="19"/>
      <c r="Q12" s="19"/>
      <c r="T12" s="72"/>
    </row>
    <row r="13" spans="1:22" ht="16.5" thickBot="1">
      <c r="A13" s="158" t="s">
        <v>72</v>
      </c>
      <c r="B13" s="158"/>
      <c r="C13" s="158" t="s">
        <v>75</v>
      </c>
      <c r="D13" s="159" t="s">
        <v>137</v>
      </c>
      <c r="E13" s="158" t="s">
        <v>74</v>
      </c>
      <c r="F13" s="94" t="s">
        <v>103</v>
      </c>
      <c r="G13" s="94" t="s">
        <v>105</v>
      </c>
      <c r="H13" s="94" t="s">
        <v>104</v>
      </c>
      <c r="I13" s="42"/>
      <c r="J13" s="158" t="s">
        <v>72</v>
      </c>
      <c r="K13" s="158"/>
      <c r="L13" s="158" t="s">
        <v>75</v>
      </c>
      <c r="M13" s="159" t="s">
        <v>137</v>
      </c>
      <c r="N13" s="159" t="s">
        <v>126</v>
      </c>
      <c r="O13" s="158" t="s">
        <v>127</v>
      </c>
      <c r="P13" s="158" t="s">
        <v>168</v>
      </c>
      <c r="Q13" s="158" t="s">
        <v>74</v>
      </c>
      <c r="R13" s="94" t="s">
        <v>103</v>
      </c>
      <c r="S13" s="94" t="s">
        <v>105</v>
      </c>
      <c r="T13" s="94" t="s">
        <v>104</v>
      </c>
      <c r="U13" s="122"/>
      <c r="V13" s="8"/>
    </row>
    <row r="14" spans="1:20" ht="15">
      <c r="A14" s="156">
        <f>IF($C$5="",1,$C$5)</f>
        <v>1</v>
      </c>
      <c r="B14" s="156">
        <v>1</v>
      </c>
      <c r="C14" s="157">
        <f>IF(A5="","",A5)</f>
      </c>
      <c r="D14" s="157">
        <f>IF($C$14="","",IF($G$14&gt;$H$14,$G$14,$H$14))</f>
      </c>
      <c r="E14" s="157">
        <f>IF(OR($A$5="",$D$5=""),"",C14-D14)</f>
      </c>
      <c r="F14" s="120">
        <f>240</f>
        <v>240</v>
      </c>
      <c r="G14" s="124">
        <f>IF(D5="","",C14*A11/100/12*D5)</f>
      </c>
      <c r="H14" s="121" t="e">
        <f>C14/F14*D5</f>
        <v>#VALUE!</v>
      </c>
      <c r="I14" s="19"/>
      <c r="J14" s="156">
        <f>IF($C$5="",1,$C$5)</f>
        <v>1</v>
      </c>
      <c r="K14" s="156">
        <v>1</v>
      </c>
      <c r="L14" s="157">
        <f>IF(J5="","",J5)</f>
      </c>
      <c r="M14" s="157">
        <f>IF(OR(L14="",S14="",N25&lt;&gt;N11),"",IF(S14&gt;T14,S14,T14))</f>
      </c>
      <c r="N14" s="244"/>
      <c r="O14" s="162">
        <f>IF(OR(M14="",SUM(N14:N18)=0),"",M14+N14)</f>
      </c>
      <c r="P14" s="157">
        <f>IF(OR($A$5="",$D$5="",N25&lt;&gt;N11),"",L14-M14)</f>
      </c>
      <c r="Q14" s="157">
        <f>IF(OR($A$5="",$D$5="",$N$25&lt;&gt;$N$11),"",L14-M14-N14)</f>
      </c>
      <c r="R14" s="95">
        <f>240</f>
        <v>240</v>
      </c>
      <c r="S14" s="96">
        <f>IF(M5="","",L14*J11/100/12*M5)</f>
      </c>
      <c r="T14" s="97" t="e">
        <f>C14/R14*M5</f>
        <v>#VALUE!</v>
      </c>
    </row>
    <row r="15" spans="1:20" ht="15">
      <c r="A15" s="156">
        <f>A14+1</f>
        <v>2</v>
      </c>
      <c r="B15" s="156">
        <v>2</v>
      </c>
      <c r="C15" s="157">
        <f>E14</f>
      </c>
      <c r="D15" s="157">
        <f aca="true" t="shared" si="0" ref="D15:D33">IF(C15="","",IF(G15&gt;H15,G15,H15))</f>
      </c>
      <c r="E15" s="157">
        <f aca="true" t="shared" si="1" ref="E15:E33">IF(OR($A$5="",$D$5=""),"",C15-D15)</f>
      </c>
      <c r="F15" s="120" t="e">
        <f>F14-D5</f>
        <v>#VALUE!</v>
      </c>
      <c r="G15" s="124" t="e">
        <f aca="true" t="shared" si="2" ref="G15:G33">C15*$A$11/100</f>
        <v>#VALUE!</v>
      </c>
      <c r="H15" s="121" t="e">
        <f aca="true" t="shared" si="3" ref="H15:H33">C15/F15*12</f>
        <v>#VALUE!</v>
      </c>
      <c r="I15" s="19"/>
      <c r="J15" s="156">
        <f>J14+1</f>
        <v>2</v>
      </c>
      <c r="K15" s="156">
        <v>2</v>
      </c>
      <c r="L15" s="157">
        <f>Q14</f>
      </c>
      <c r="M15" s="157">
        <f aca="true" t="shared" si="4" ref="M15:M33">IF(L15="","",IF(S15&gt;T15,S15,T15))</f>
      </c>
      <c r="N15" s="245"/>
      <c r="O15" s="162">
        <f>IF(M15="","",M15+N15)</f>
      </c>
      <c r="P15" s="157">
        <f>IF(OR($A$5="",$D$5="",$N$25&lt;&gt;$N$11),"",C15-M15)</f>
      </c>
      <c r="Q15" s="157">
        <f>IF(OR($A$5="",$D$5="",$N$25&lt;&gt;$N$11),"",L15-M15-N15)</f>
      </c>
      <c r="R15" s="95" t="e">
        <f>R14-M5</f>
        <v>#VALUE!</v>
      </c>
      <c r="S15" s="96" t="e">
        <f>C15*$A$11/100</f>
        <v>#VALUE!</v>
      </c>
      <c r="T15" s="97" t="e">
        <f>C15/R15*12</f>
        <v>#VALUE!</v>
      </c>
    </row>
    <row r="16" spans="1:20" ht="15">
      <c r="A16" s="156">
        <f aca="true" t="shared" si="5" ref="A16:A33">A15+1</f>
        <v>3</v>
      </c>
      <c r="B16" s="156">
        <v>3</v>
      </c>
      <c r="C16" s="157">
        <f aca="true" t="shared" si="6" ref="C16:C33">E15</f>
      </c>
      <c r="D16" s="157">
        <f t="shared" si="0"/>
      </c>
      <c r="E16" s="157">
        <f t="shared" si="1"/>
      </c>
      <c r="F16" s="120" t="e">
        <f aca="true" t="shared" si="7" ref="F16:F34">F15-12</f>
        <v>#VALUE!</v>
      </c>
      <c r="G16" s="124" t="e">
        <f t="shared" si="2"/>
        <v>#VALUE!</v>
      </c>
      <c r="H16" s="121" t="e">
        <f t="shared" si="3"/>
        <v>#VALUE!</v>
      </c>
      <c r="I16" s="19"/>
      <c r="J16" s="156">
        <f aca="true" t="shared" si="8" ref="J16:J33">J15+1</f>
        <v>3</v>
      </c>
      <c r="K16" s="156">
        <v>3</v>
      </c>
      <c r="L16" s="157">
        <f>Q15</f>
      </c>
      <c r="M16" s="157">
        <f t="shared" si="4"/>
      </c>
      <c r="N16" s="245"/>
      <c r="O16" s="162">
        <f>IF(M16="","",M16+N16)</f>
      </c>
      <c r="P16" s="157">
        <f>IF(OR($A$5="",$D$5="",$N$25&lt;&gt;$N$11),"",C16-M16)</f>
      </c>
      <c r="Q16" s="157">
        <f>IF(OR($A$5="",$D$5="",$N$25&lt;&gt;$N$11),"",L16-M16-N16)</f>
      </c>
      <c r="R16" s="95" t="e">
        <f aca="true" t="shared" si="9" ref="R16:R34">R15-12</f>
        <v>#VALUE!</v>
      </c>
      <c r="S16" s="96" t="e">
        <f>C16*$A$11/100</f>
        <v>#VALUE!</v>
      </c>
      <c r="T16" s="97" t="e">
        <f>C16/R16*12</f>
        <v>#VALUE!</v>
      </c>
    </row>
    <row r="17" spans="1:20" ht="15">
      <c r="A17" s="156">
        <f t="shared" si="5"/>
        <v>4</v>
      </c>
      <c r="B17" s="156">
        <v>4</v>
      </c>
      <c r="C17" s="157">
        <f t="shared" si="6"/>
      </c>
      <c r="D17" s="157">
        <f t="shared" si="0"/>
      </c>
      <c r="E17" s="157">
        <f t="shared" si="1"/>
      </c>
      <c r="F17" s="120" t="e">
        <f t="shared" si="7"/>
        <v>#VALUE!</v>
      </c>
      <c r="G17" s="124" t="e">
        <f t="shared" si="2"/>
        <v>#VALUE!</v>
      </c>
      <c r="H17" s="121" t="e">
        <f t="shared" si="3"/>
        <v>#VALUE!</v>
      </c>
      <c r="I17" s="19"/>
      <c r="J17" s="156">
        <f t="shared" si="8"/>
        <v>4</v>
      </c>
      <c r="K17" s="156">
        <v>4</v>
      </c>
      <c r="L17" s="157">
        <f>Q16</f>
      </c>
      <c r="M17" s="157">
        <f t="shared" si="4"/>
      </c>
      <c r="N17" s="245"/>
      <c r="O17" s="162">
        <f>IF(M17="","",M17+N17)</f>
      </c>
      <c r="P17" s="157">
        <f>IF(OR($A$5="",$D$5="",$N$25&lt;&gt;$N$11),"",C17-M17)</f>
      </c>
      <c r="Q17" s="157">
        <f>IF(OR($A$5="",$D$5="",$N$25&lt;&gt;$N$11),"",L17-M17-N17)</f>
      </c>
      <c r="R17" s="95" t="e">
        <f t="shared" si="9"/>
        <v>#VALUE!</v>
      </c>
      <c r="S17" s="96" t="e">
        <f>C17*$A$11/100</f>
        <v>#VALUE!</v>
      </c>
      <c r="T17" s="97" t="e">
        <f>C17/R17*12</f>
        <v>#VALUE!</v>
      </c>
    </row>
    <row r="18" spans="1:20" ht="15.75" thickBot="1">
      <c r="A18" s="156">
        <f t="shared" si="5"/>
        <v>5</v>
      </c>
      <c r="B18" s="156">
        <v>5</v>
      </c>
      <c r="C18" s="157">
        <f t="shared" si="6"/>
      </c>
      <c r="D18" s="157">
        <f t="shared" si="0"/>
      </c>
      <c r="E18" s="157">
        <f t="shared" si="1"/>
      </c>
      <c r="F18" s="120" t="e">
        <f t="shared" si="7"/>
        <v>#VALUE!</v>
      </c>
      <c r="G18" s="124" t="e">
        <f t="shared" si="2"/>
        <v>#VALUE!</v>
      </c>
      <c r="H18" s="121" t="e">
        <f t="shared" si="3"/>
        <v>#VALUE!</v>
      </c>
      <c r="I18" s="19"/>
      <c r="J18" s="156">
        <f t="shared" si="8"/>
        <v>5</v>
      </c>
      <c r="K18" s="156">
        <v>5</v>
      </c>
      <c r="L18" s="157">
        <f>Q17</f>
      </c>
      <c r="M18" s="157">
        <f t="shared" si="4"/>
      </c>
      <c r="N18" s="246"/>
      <c r="O18" s="162">
        <f>IF(M18="","",M18+N18)</f>
      </c>
      <c r="P18" s="196">
        <f>IF(OR($A$5="",$D$5="",$N$25&lt;&gt;$N$11),"",C18-M18-N11)</f>
      </c>
      <c r="Q18" s="157">
        <f>IF(OR($A$5="",$D$5="",$N$25&lt;&gt;$N$11),"",L18-M18-N18)</f>
      </c>
      <c r="R18" s="95" t="e">
        <f t="shared" si="9"/>
        <v>#VALUE!</v>
      </c>
      <c r="S18" s="96" t="e">
        <f>C18*$A$11/100</f>
        <v>#VALUE!</v>
      </c>
      <c r="T18" s="97" t="e">
        <f>C18/R18*12</f>
        <v>#VALUE!</v>
      </c>
    </row>
    <row r="19" spans="1:20" ht="15">
      <c r="A19" s="156">
        <f t="shared" si="5"/>
        <v>6</v>
      </c>
      <c r="B19" s="156">
        <v>6</v>
      </c>
      <c r="C19" s="157">
        <f t="shared" si="6"/>
      </c>
      <c r="D19" s="157">
        <f t="shared" si="0"/>
      </c>
      <c r="E19" s="157">
        <f t="shared" si="1"/>
      </c>
      <c r="F19" s="120" t="e">
        <f t="shared" si="7"/>
        <v>#VALUE!</v>
      </c>
      <c r="G19" s="124" t="e">
        <f t="shared" si="2"/>
        <v>#VALUE!</v>
      </c>
      <c r="H19" s="121" t="e">
        <f t="shared" si="3"/>
        <v>#VALUE!</v>
      </c>
      <c r="I19" s="19"/>
      <c r="J19" s="156">
        <f t="shared" si="8"/>
        <v>6</v>
      </c>
      <c r="K19" s="156">
        <v>6</v>
      </c>
      <c r="L19" s="157">
        <f aca="true" t="shared" si="10" ref="L19:L33">P18</f>
      </c>
      <c r="M19" s="157">
        <f t="shared" si="4"/>
      </c>
      <c r="N19" s="175" t="s">
        <v>123</v>
      </c>
      <c r="O19" s="162">
        <f>M19</f>
      </c>
      <c r="P19" s="157">
        <f>IF(OR($A$5="",$D$5="",$N$25&lt;&gt;$N$11),"",$L19-$M19)</f>
      </c>
      <c r="Q19" s="157">
        <f>IF(OR($A$5="",$D$5="",$N$25&lt;&gt;$N$11),"",$L19-$M19)</f>
      </c>
      <c r="R19" s="95" t="e">
        <f t="shared" si="9"/>
        <v>#VALUE!</v>
      </c>
      <c r="S19" s="96" t="e">
        <f aca="true" t="shared" si="11" ref="S19:S33">L19*$A$11/100</f>
        <v>#VALUE!</v>
      </c>
      <c r="T19" s="97" t="e">
        <f aca="true" t="shared" si="12" ref="T19:T33">L19/R19*12</f>
        <v>#VALUE!</v>
      </c>
    </row>
    <row r="20" spans="1:20" ht="15">
      <c r="A20" s="156">
        <f t="shared" si="5"/>
        <v>7</v>
      </c>
      <c r="B20" s="156">
        <v>7</v>
      </c>
      <c r="C20" s="157">
        <f t="shared" si="6"/>
      </c>
      <c r="D20" s="157">
        <f t="shared" si="0"/>
      </c>
      <c r="E20" s="157">
        <f t="shared" si="1"/>
      </c>
      <c r="F20" s="120" t="e">
        <f t="shared" si="7"/>
        <v>#VALUE!</v>
      </c>
      <c r="G20" s="124" t="e">
        <f t="shared" si="2"/>
        <v>#VALUE!</v>
      </c>
      <c r="H20" s="121" t="e">
        <f t="shared" si="3"/>
        <v>#VALUE!</v>
      </c>
      <c r="I20" s="19"/>
      <c r="J20" s="156">
        <f t="shared" si="8"/>
        <v>7</v>
      </c>
      <c r="K20" s="156">
        <v>7</v>
      </c>
      <c r="L20" s="157">
        <f t="shared" si="10"/>
      </c>
      <c r="M20" s="157">
        <f t="shared" si="4"/>
      </c>
      <c r="N20" s="176" t="s">
        <v>124</v>
      </c>
      <c r="O20" s="162">
        <f aca="true" t="shared" si="13" ref="O20:O34">M20</f>
      </c>
      <c r="P20" s="157">
        <f aca="true" t="shared" si="14" ref="P20:P33">IF(OR($A$5="",$D$5="",$N$25&lt;&gt;$N$11),"",L20-M20)</f>
      </c>
      <c r="Q20" s="157">
        <f>IF(OR($A$5="",$D$5="",$N$25&lt;&gt;$N$11),"",$L20-$M20)</f>
      </c>
      <c r="R20" s="95" t="e">
        <f t="shared" si="9"/>
        <v>#VALUE!</v>
      </c>
      <c r="S20" s="96" t="e">
        <f t="shared" si="11"/>
        <v>#VALUE!</v>
      </c>
      <c r="T20" s="97" t="e">
        <f t="shared" si="12"/>
        <v>#VALUE!</v>
      </c>
    </row>
    <row r="21" spans="1:20" ht="15">
      <c r="A21" s="156">
        <f t="shared" si="5"/>
        <v>8</v>
      </c>
      <c r="B21" s="156">
        <v>8</v>
      </c>
      <c r="C21" s="157">
        <f t="shared" si="6"/>
      </c>
      <c r="D21" s="157">
        <f t="shared" si="0"/>
      </c>
      <c r="E21" s="157">
        <f t="shared" si="1"/>
      </c>
      <c r="F21" s="120" t="e">
        <f t="shared" si="7"/>
        <v>#VALUE!</v>
      </c>
      <c r="G21" s="124" t="e">
        <f t="shared" si="2"/>
        <v>#VALUE!</v>
      </c>
      <c r="H21" s="121" t="e">
        <f t="shared" si="3"/>
        <v>#VALUE!</v>
      </c>
      <c r="I21" s="19"/>
      <c r="J21" s="156">
        <f t="shared" si="8"/>
        <v>8</v>
      </c>
      <c r="K21" s="156">
        <v>8</v>
      </c>
      <c r="L21" s="157">
        <f t="shared" si="10"/>
      </c>
      <c r="M21" s="157">
        <f t="shared" si="4"/>
      </c>
      <c r="N21" s="176" t="s">
        <v>125</v>
      </c>
      <c r="O21" s="162">
        <f t="shared" si="13"/>
      </c>
      <c r="P21" s="157">
        <f t="shared" si="14"/>
      </c>
      <c r="Q21" s="157">
        <f aca="true" t="shared" si="15" ref="Q21:Q34">IF(OR($A$5="",$D$5="",$N$25&lt;&gt;$N$11),"",$L21-$M21)</f>
      </c>
      <c r="R21" s="95" t="e">
        <f t="shared" si="9"/>
        <v>#VALUE!</v>
      </c>
      <c r="S21" s="96" t="e">
        <f t="shared" si="11"/>
        <v>#VALUE!</v>
      </c>
      <c r="T21" s="97" t="e">
        <f t="shared" si="12"/>
        <v>#VALUE!</v>
      </c>
    </row>
    <row r="22" spans="1:20" ht="15.75" thickBot="1">
      <c r="A22" s="156">
        <f t="shared" si="5"/>
        <v>9</v>
      </c>
      <c r="B22" s="156">
        <v>9</v>
      </c>
      <c r="C22" s="157">
        <f t="shared" si="6"/>
      </c>
      <c r="D22" s="157">
        <f t="shared" si="0"/>
      </c>
      <c r="E22" s="157">
        <f t="shared" si="1"/>
      </c>
      <c r="F22" s="120" t="e">
        <f t="shared" si="7"/>
        <v>#VALUE!</v>
      </c>
      <c r="G22" s="124" t="e">
        <f t="shared" si="2"/>
        <v>#VALUE!</v>
      </c>
      <c r="H22" s="121" t="e">
        <f t="shared" si="3"/>
        <v>#VALUE!</v>
      </c>
      <c r="I22" s="19"/>
      <c r="J22" s="156">
        <f t="shared" si="8"/>
        <v>9</v>
      </c>
      <c r="K22" s="156">
        <v>9</v>
      </c>
      <c r="L22" s="157">
        <f t="shared" si="10"/>
      </c>
      <c r="M22" s="157">
        <f t="shared" si="4"/>
      </c>
      <c r="N22" s="177">
        <f>N11</f>
      </c>
      <c r="O22" s="162">
        <f t="shared" si="13"/>
      </c>
      <c r="P22" s="157">
        <f t="shared" si="14"/>
      </c>
      <c r="Q22" s="157">
        <f t="shared" si="15"/>
      </c>
      <c r="R22" s="95" t="e">
        <f t="shared" si="9"/>
        <v>#VALUE!</v>
      </c>
      <c r="S22" s="96" t="e">
        <f t="shared" si="11"/>
        <v>#VALUE!</v>
      </c>
      <c r="T22" s="97" t="e">
        <f t="shared" si="12"/>
        <v>#VALUE!</v>
      </c>
    </row>
    <row r="23" spans="1:20" ht="15">
      <c r="A23" s="156">
        <f t="shared" si="5"/>
        <v>10</v>
      </c>
      <c r="B23" s="156">
        <v>10</v>
      </c>
      <c r="C23" s="157">
        <f t="shared" si="6"/>
      </c>
      <c r="D23" s="157">
        <f t="shared" si="0"/>
      </c>
      <c r="E23" s="157">
        <f t="shared" si="1"/>
      </c>
      <c r="F23" s="120" t="e">
        <f t="shared" si="7"/>
        <v>#VALUE!</v>
      </c>
      <c r="G23" s="124" t="e">
        <f t="shared" si="2"/>
        <v>#VALUE!</v>
      </c>
      <c r="H23" s="121" t="e">
        <f t="shared" si="3"/>
        <v>#VALUE!</v>
      </c>
      <c r="I23" s="19"/>
      <c r="J23" s="156">
        <f t="shared" si="8"/>
        <v>10</v>
      </c>
      <c r="K23" s="156">
        <v>10</v>
      </c>
      <c r="L23" s="157">
        <f t="shared" si="10"/>
      </c>
      <c r="M23" s="157">
        <f t="shared" si="4"/>
      </c>
      <c r="N23" s="230"/>
      <c r="O23" s="157">
        <f t="shared" si="13"/>
      </c>
      <c r="P23" s="157">
        <f t="shared" si="14"/>
      </c>
      <c r="Q23" s="157">
        <f t="shared" si="15"/>
      </c>
      <c r="R23" s="95" t="e">
        <f t="shared" si="9"/>
        <v>#VALUE!</v>
      </c>
      <c r="S23" s="96" t="e">
        <f t="shared" si="11"/>
        <v>#VALUE!</v>
      </c>
      <c r="T23" s="97" t="e">
        <f t="shared" si="12"/>
        <v>#VALUE!</v>
      </c>
    </row>
    <row r="24" spans="1:20" ht="15">
      <c r="A24" s="156">
        <f t="shared" si="5"/>
        <v>11</v>
      </c>
      <c r="B24" s="156">
        <v>11</v>
      </c>
      <c r="C24" s="157">
        <f t="shared" si="6"/>
      </c>
      <c r="D24" s="157">
        <f t="shared" si="0"/>
      </c>
      <c r="E24" s="157">
        <f t="shared" si="1"/>
      </c>
      <c r="F24" s="120" t="e">
        <f t="shared" si="7"/>
        <v>#VALUE!</v>
      </c>
      <c r="G24" s="124" t="e">
        <f t="shared" si="2"/>
        <v>#VALUE!</v>
      </c>
      <c r="H24" s="121" t="e">
        <f t="shared" si="3"/>
        <v>#VALUE!</v>
      </c>
      <c r="I24" s="19"/>
      <c r="J24" s="156">
        <f t="shared" si="8"/>
        <v>11</v>
      </c>
      <c r="K24" s="156">
        <v>11</v>
      </c>
      <c r="L24" s="157">
        <f t="shared" si="10"/>
      </c>
      <c r="M24" s="157">
        <f t="shared" si="4"/>
      </c>
      <c r="N24" s="231" t="s">
        <v>128</v>
      </c>
      <c r="O24" s="157">
        <f t="shared" si="13"/>
      </c>
      <c r="P24" s="157">
        <f t="shared" si="14"/>
      </c>
      <c r="Q24" s="157">
        <f t="shared" si="15"/>
      </c>
      <c r="R24" s="95" t="e">
        <f t="shared" si="9"/>
        <v>#VALUE!</v>
      </c>
      <c r="S24" s="96" t="e">
        <f t="shared" si="11"/>
        <v>#VALUE!</v>
      </c>
      <c r="T24" s="97" t="e">
        <f t="shared" si="12"/>
        <v>#VALUE!</v>
      </c>
    </row>
    <row r="25" spans="1:20" ht="15">
      <c r="A25" s="156">
        <f t="shared" si="5"/>
        <v>12</v>
      </c>
      <c r="B25" s="156">
        <v>12</v>
      </c>
      <c r="C25" s="157">
        <f t="shared" si="6"/>
      </c>
      <c r="D25" s="157">
        <f t="shared" si="0"/>
      </c>
      <c r="E25" s="157">
        <f t="shared" si="1"/>
      </c>
      <c r="F25" s="120" t="e">
        <f t="shared" si="7"/>
        <v>#VALUE!</v>
      </c>
      <c r="G25" s="124" t="e">
        <f t="shared" si="2"/>
        <v>#VALUE!</v>
      </c>
      <c r="H25" s="121" t="e">
        <f t="shared" si="3"/>
        <v>#VALUE!</v>
      </c>
      <c r="I25" s="19"/>
      <c r="J25" s="156">
        <f t="shared" si="8"/>
        <v>12</v>
      </c>
      <c r="K25" s="156">
        <v>12</v>
      </c>
      <c r="L25" s="157">
        <f t="shared" si="10"/>
      </c>
      <c r="M25" s="157">
        <f t="shared" si="4"/>
      </c>
      <c r="N25" s="173">
        <f>IF(N11="","",IF(SUM(N14:N18)=0,"0 €",SUM(N14:N18)))</f>
      </c>
      <c r="O25" s="157">
        <f t="shared" si="13"/>
      </c>
      <c r="P25" s="157">
        <f t="shared" si="14"/>
      </c>
      <c r="Q25" s="157">
        <f t="shared" si="15"/>
      </c>
      <c r="R25" s="95" t="e">
        <f t="shared" si="9"/>
        <v>#VALUE!</v>
      </c>
      <c r="S25" s="96" t="e">
        <f t="shared" si="11"/>
        <v>#VALUE!</v>
      </c>
      <c r="T25" s="97" t="e">
        <f t="shared" si="12"/>
        <v>#VALUE!</v>
      </c>
    </row>
    <row r="26" spans="1:20" ht="15">
      <c r="A26" s="156">
        <f t="shared" si="5"/>
        <v>13</v>
      </c>
      <c r="B26" s="156">
        <v>13</v>
      </c>
      <c r="C26" s="157">
        <f t="shared" si="6"/>
      </c>
      <c r="D26" s="157">
        <f t="shared" si="0"/>
      </c>
      <c r="E26" s="157">
        <f t="shared" si="1"/>
      </c>
      <c r="F26" s="120" t="e">
        <f t="shared" si="7"/>
        <v>#VALUE!</v>
      </c>
      <c r="G26" s="124" t="e">
        <f t="shared" si="2"/>
        <v>#VALUE!</v>
      </c>
      <c r="H26" s="121" t="e">
        <f t="shared" si="3"/>
        <v>#VALUE!</v>
      </c>
      <c r="I26" s="19"/>
      <c r="J26" s="156">
        <f t="shared" si="8"/>
        <v>13</v>
      </c>
      <c r="K26" s="156">
        <v>13</v>
      </c>
      <c r="L26" s="157">
        <f t="shared" si="10"/>
      </c>
      <c r="M26" s="157">
        <f t="shared" si="4"/>
      </c>
      <c r="N26" s="232">
        <f>IF(N25="","",IF(N25=N11,"Verteilung ok",IF(OR(N25="0 €",N25&lt;N11),"noch zu verteilen:","zu viel verteilt:")))</f>
      </c>
      <c r="O26" s="157">
        <f t="shared" si="13"/>
      </c>
      <c r="P26" s="157">
        <f t="shared" si="14"/>
      </c>
      <c r="Q26" s="157">
        <f t="shared" si="15"/>
      </c>
      <c r="R26" s="95" t="e">
        <f t="shared" si="9"/>
        <v>#VALUE!</v>
      </c>
      <c r="S26" s="96" t="e">
        <f t="shared" si="11"/>
        <v>#VALUE!</v>
      </c>
      <c r="T26" s="97" t="e">
        <f t="shared" si="12"/>
        <v>#VALUE!</v>
      </c>
    </row>
    <row r="27" spans="1:22" ht="15">
      <c r="A27" s="156">
        <f t="shared" si="5"/>
        <v>14</v>
      </c>
      <c r="B27" s="156">
        <v>14</v>
      </c>
      <c r="C27" s="157">
        <f t="shared" si="6"/>
      </c>
      <c r="D27" s="157">
        <f t="shared" si="0"/>
      </c>
      <c r="E27" s="157">
        <f t="shared" si="1"/>
      </c>
      <c r="F27" s="120" t="e">
        <f t="shared" si="7"/>
        <v>#VALUE!</v>
      </c>
      <c r="G27" s="124" t="e">
        <f t="shared" si="2"/>
        <v>#VALUE!</v>
      </c>
      <c r="H27" s="121" t="e">
        <f t="shared" si="3"/>
        <v>#VALUE!</v>
      </c>
      <c r="I27" s="19"/>
      <c r="J27" s="156">
        <f t="shared" si="8"/>
        <v>14</v>
      </c>
      <c r="K27" s="156">
        <v>14</v>
      </c>
      <c r="L27" s="157">
        <f t="shared" si="10"/>
      </c>
      <c r="M27" s="157">
        <f t="shared" si="4"/>
      </c>
      <c r="N27" s="233">
        <f>IF(N11="","",IF(N11-N25=0,"-",IF(N11-N25&lt;0,(N11-N25)*(-1),N11-N25)))</f>
      </c>
      <c r="O27" s="157">
        <f t="shared" si="13"/>
      </c>
      <c r="P27" s="157">
        <f t="shared" si="14"/>
      </c>
      <c r="Q27" s="157">
        <f t="shared" si="15"/>
      </c>
      <c r="R27" s="95" t="e">
        <f t="shared" si="9"/>
        <v>#VALUE!</v>
      </c>
      <c r="S27" s="96" t="e">
        <f t="shared" si="11"/>
        <v>#VALUE!</v>
      </c>
      <c r="T27" s="97" t="e">
        <f t="shared" si="12"/>
        <v>#VALUE!</v>
      </c>
      <c r="V27" s="2"/>
    </row>
    <row r="28" spans="1:20" ht="15">
      <c r="A28" s="156">
        <f t="shared" si="5"/>
        <v>15</v>
      </c>
      <c r="B28" s="156">
        <v>15</v>
      </c>
      <c r="C28" s="157">
        <f t="shared" si="6"/>
      </c>
      <c r="D28" s="157">
        <f t="shared" si="0"/>
      </c>
      <c r="E28" s="157">
        <f t="shared" si="1"/>
      </c>
      <c r="F28" s="120" t="e">
        <f t="shared" si="7"/>
        <v>#VALUE!</v>
      </c>
      <c r="G28" s="124" t="e">
        <f t="shared" si="2"/>
        <v>#VALUE!</v>
      </c>
      <c r="H28" s="121" t="e">
        <f t="shared" si="3"/>
        <v>#VALUE!</v>
      </c>
      <c r="I28" s="19"/>
      <c r="J28" s="156">
        <f t="shared" si="8"/>
        <v>15</v>
      </c>
      <c r="K28" s="156">
        <v>15</v>
      </c>
      <c r="L28" s="157">
        <f t="shared" si="10"/>
      </c>
      <c r="M28" s="161">
        <f t="shared" si="4"/>
      </c>
      <c r="N28" s="273"/>
      <c r="O28" s="162">
        <f t="shared" si="13"/>
      </c>
      <c r="P28" s="157">
        <f t="shared" si="14"/>
      </c>
      <c r="Q28" s="157">
        <f t="shared" si="15"/>
      </c>
      <c r="R28" s="95" t="e">
        <f t="shared" si="9"/>
        <v>#VALUE!</v>
      </c>
      <c r="S28" s="96" t="e">
        <f t="shared" si="11"/>
        <v>#VALUE!</v>
      </c>
      <c r="T28" s="97" t="e">
        <f t="shared" si="12"/>
        <v>#VALUE!</v>
      </c>
    </row>
    <row r="29" spans="1:20" ht="15">
      <c r="A29" s="156">
        <f t="shared" si="5"/>
        <v>16</v>
      </c>
      <c r="B29" s="156">
        <v>16</v>
      </c>
      <c r="C29" s="157">
        <f t="shared" si="6"/>
      </c>
      <c r="D29" s="157">
        <f t="shared" si="0"/>
      </c>
      <c r="E29" s="157">
        <f t="shared" si="1"/>
      </c>
      <c r="F29" s="120" t="e">
        <f t="shared" si="7"/>
        <v>#VALUE!</v>
      </c>
      <c r="G29" s="124" t="e">
        <f t="shared" si="2"/>
        <v>#VALUE!</v>
      </c>
      <c r="H29" s="121" t="e">
        <f t="shared" si="3"/>
        <v>#VALUE!</v>
      </c>
      <c r="I29" s="19"/>
      <c r="J29" s="156">
        <f t="shared" si="8"/>
        <v>16</v>
      </c>
      <c r="K29" s="156">
        <v>16</v>
      </c>
      <c r="L29" s="157">
        <f t="shared" si="10"/>
      </c>
      <c r="M29" s="161">
        <f t="shared" si="4"/>
      </c>
      <c r="N29" s="178"/>
      <c r="O29" s="162">
        <f t="shared" si="13"/>
      </c>
      <c r="P29" s="157">
        <f t="shared" si="14"/>
      </c>
      <c r="Q29" s="157">
        <f t="shared" si="15"/>
      </c>
      <c r="R29" s="95" t="e">
        <f t="shared" si="9"/>
        <v>#VALUE!</v>
      </c>
      <c r="S29" s="96" t="e">
        <f t="shared" si="11"/>
        <v>#VALUE!</v>
      </c>
      <c r="T29" s="97" t="e">
        <f t="shared" si="12"/>
        <v>#VALUE!</v>
      </c>
    </row>
    <row r="30" spans="1:20" ht="15">
      <c r="A30" s="156">
        <f t="shared" si="5"/>
        <v>17</v>
      </c>
      <c r="B30" s="156">
        <v>17</v>
      </c>
      <c r="C30" s="157">
        <f t="shared" si="6"/>
      </c>
      <c r="D30" s="157">
        <f t="shared" si="0"/>
      </c>
      <c r="E30" s="157">
        <f t="shared" si="1"/>
      </c>
      <c r="F30" s="120" t="e">
        <f t="shared" si="7"/>
        <v>#VALUE!</v>
      </c>
      <c r="G30" s="124" t="e">
        <f t="shared" si="2"/>
        <v>#VALUE!</v>
      </c>
      <c r="H30" s="121" t="e">
        <f t="shared" si="3"/>
        <v>#VALUE!</v>
      </c>
      <c r="I30" s="19"/>
      <c r="J30" s="156">
        <f t="shared" si="8"/>
        <v>17</v>
      </c>
      <c r="K30" s="156">
        <v>17</v>
      </c>
      <c r="L30" s="157">
        <f t="shared" si="10"/>
      </c>
      <c r="M30" s="161">
        <f t="shared" si="4"/>
      </c>
      <c r="N30" s="274"/>
      <c r="O30" s="162">
        <f t="shared" si="13"/>
      </c>
      <c r="P30" s="157">
        <f t="shared" si="14"/>
      </c>
      <c r="Q30" s="157">
        <f t="shared" si="15"/>
      </c>
      <c r="R30" s="95" t="e">
        <f t="shared" si="9"/>
        <v>#VALUE!</v>
      </c>
      <c r="S30" s="96" t="e">
        <f t="shared" si="11"/>
        <v>#VALUE!</v>
      </c>
      <c r="T30" s="97" t="e">
        <f t="shared" si="12"/>
        <v>#VALUE!</v>
      </c>
    </row>
    <row r="31" spans="1:20" ht="15">
      <c r="A31" s="156">
        <f t="shared" si="5"/>
        <v>18</v>
      </c>
      <c r="B31" s="156">
        <v>18</v>
      </c>
      <c r="C31" s="157">
        <f t="shared" si="6"/>
      </c>
      <c r="D31" s="157">
        <f t="shared" si="0"/>
      </c>
      <c r="E31" s="157">
        <f t="shared" si="1"/>
      </c>
      <c r="F31" s="120" t="e">
        <f t="shared" si="7"/>
        <v>#VALUE!</v>
      </c>
      <c r="G31" s="124" t="e">
        <f t="shared" si="2"/>
        <v>#VALUE!</v>
      </c>
      <c r="H31" s="121" t="e">
        <f t="shared" si="3"/>
        <v>#VALUE!</v>
      </c>
      <c r="I31" s="19"/>
      <c r="J31" s="156">
        <f t="shared" si="8"/>
        <v>18</v>
      </c>
      <c r="K31" s="156">
        <v>18</v>
      </c>
      <c r="L31" s="157">
        <f t="shared" si="10"/>
      </c>
      <c r="M31" s="161">
        <f t="shared" si="4"/>
      </c>
      <c r="N31" s="275"/>
      <c r="O31" s="162">
        <f t="shared" si="13"/>
      </c>
      <c r="P31" s="157">
        <f t="shared" si="14"/>
      </c>
      <c r="Q31" s="157">
        <f t="shared" si="15"/>
      </c>
      <c r="R31" s="95" t="e">
        <f t="shared" si="9"/>
        <v>#VALUE!</v>
      </c>
      <c r="S31" s="96" t="e">
        <f t="shared" si="11"/>
        <v>#VALUE!</v>
      </c>
      <c r="T31" s="97" t="e">
        <f t="shared" si="12"/>
        <v>#VALUE!</v>
      </c>
    </row>
    <row r="32" spans="1:20" ht="15">
      <c r="A32" s="156">
        <f t="shared" si="5"/>
        <v>19</v>
      </c>
      <c r="B32" s="156">
        <v>19</v>
      </c>
      <c r="C32" s="157">
        <f t="shared" si="6"/>
      </c>
      <c r="D32" s="157">
        <f t="shared" si="0"/>
      </c>
      <c r="E32" s="157">
        <f t="shared" si="1"/>
      </c>
      <c r="F32" s="120" t="e">
        <f t="shared" si="7"/>
        <v>#VALUE!</v>
      </c>
      <c r="G32" s="124" t="e">
        <f t="shared" si="2"/>
        <v>#VALUE!</v>
      </c>
      <c r="H32" s="121" t="e">
        <f t="shared" si="3"/>
        <v>#VALUE!</v>
      </c>
      <c r="I32" s="19"/>
      <c r="J32" s="156">
        <f t="shared" si="8"/>
        <v>19</v>
      </c>
      <c r="K32" s="156">
        <v>19</v>
      </c>
      <c r="L32" s="157">
        <f t="shared" si="10"/>
      </c>
      <c r="M32" s="161">
        <f t="shared" si="4"/>
      </c>
      <c r="N32" s="275"/>
      <c r="O32" s="162">
        <f t="shared" si="13"/>
      </c>
      <c r="P32" s="157">
        <f t="shared" si="14"/>
      </c>
      <c r="Q32" s="157">
        <f t="shared" si="15"/>
      </c>
      <c r="R32" s="95" t="e">
        <f t="shared" si="9"/>
        <v>#VALUE!</v>
      </c>
      <c r="S32" s="96" t="e">
        <f t="shared" si="11"/>
        <v>#VALUE!</v>
      </c>
      <c r="T32" s="97" t="e">
        <f t="shared" si="12"/>
        <v>#VALUE!</v>
      </c>
    </row>
    <row r="33" spans="1:20" ht="15">
      <c r="A33" s="156">
        <f t="shared" si="5"/>
        <v>20</v>
      </c>
      <c r="B33" s="156">
        <v>20</v>
      </c>
      <c r="C33" s="157">
        <f t="shared" si="6"/>
      </c>
      <c r="D33" s="157">
        <f t="shared" si="0"/>
      </c>
      <c r="E33" s="157">
        <f t="shared" si="1"/>
      </c>
      <c r="F33" s="120" t="e">
        <f t="shared" si="7"/>
        <v>#VALUE!</v>
      </c>
      <c r="G33" s="124" t="e">
        <f t="shared" si="2"/>
        <v>#VALUE!</v>
      </c>
      <c r="H33" s="121" t="e">
        <f t="shared" si="3"/>
        <v>#VALUE!</v>
      </c>
      <c r="I33" s="19"/>
      <c r="J33" s="156">
        <f t="shared" si="8"/>
        <v>20</v>
      </c>
      <c r="K33" s="156">
        <v>20</v>
      </c>
      <c r="L33" s="157">
        <f t="shared" si="10"/>
      </c>
      <c r="M33" s="161">
        <f t="shared" si="4"/>
      </c>
      <c r="N33" s="275"/>
      <c r="O33" s="162">
        <f t="shared" si="13"/>
      </c>
      <c r="P33" s="157">
        <f t="shared" si="14"/>
      </c>
      <c r="Q33" s="157">
        <f t="shared" si="15"/>
      </c>
      <c r="R33" s="95" t="e">
        <f t="shared" si="9"/>
        <v>#VALUE!</v>
      </c>
      <c r="S33" s="96" t="e">
        <f t="shared" si="11"/>
        <v>#VALUE!</v>
      </c>
      <c r="T33" s="97" t="e">
        <f t="shared" si="12"/>
        <v>#VALUE!</v>
      </c>
    </row>
    <row r="34" spans="1:20" ht="15">
      <c r="A34" s="156">
        <f>IF(OR(D5="",D33=0,D5=12),"",A33+1)</f>
      </c>
      <c r="B34" s="156">
        <v>21</v>
      </c>
      <c r="C34" s="157">
        <f>IF(E33&lt;0.0001,"",E33)</f>
      </c>
      <c r="D34" s="157">
        <f>IF(C34="","",C34)</f>
      </c>
      <c r="E34" s="157">
        <f>IF(OR($A$5="",$D$5="",E33&lt;0.0001),"",C34-D34)</f>
      </c>
      <c r="F34" s="120" t="e">
        <f t="shared" si="7"/>
        <v>#VALUE!</v>
      </c>
      <c r="G34" s="124"/>
      <c r="H34" s="121"/>
      <c r="I34" s="19"/>
      <c r="J34" s="156">
        <f>IF(OR(M5="",M33=0,M5=12),"",J33+1)</f>
      </c>
      <c r="K34" s="156">
        <v>21</v>
      </c>
      <c r="L34" s="157">
        <f>IF(P33&lt;0.0001,"",P33)</f>
      </c>
      <c r="M34" s="161">
        <f>IF(L34="","",L34)</f>
      </c>
      <c r="N34" s="180"/>
      <c r="O34" s="162">
        <f t="shared" si="13"/>
      </c>
      <c r="P34" s="157">
        <f>IF(OR($A$5="",$D$5="",$N$25&lt;&gt;$N$11,P33&lt;0.0001),"",L34-M34)</f>
      </c>
      <c r="Q34" s="157">
        <f t="shared" si="15"/>
      </c>
      <c r="R34" s="95" t="e">
        <f t="shared" si="9"/>
        <v>#VALUE!</v>
      </c>
      <c r="S34" s="95"/>
      <c r="T34" s="97"/>
    </row>
    <row r="35" spans="1:20" ht="15">
      <c r="A35" s="319" t="s">
        <v>106</v>
      </c>
      <c r="B35" s="323"/>
      <c r="C35" s="320"/>
      <c r="D35" s="160">
        <f>IF(SUM(D14:D34)=0,"",SUM(D14:D34))</f>
      </c>
      <c r="E35" s="74"/>
      <c r="F35" s="19"/>
      <c r="G35" s="19"/>
      <c r="H35" s="117"/>
      <c r="I35" s="19"/>
      <c r="J35" s="319" t="s">
        <v>129</v>
      </c>
      <c r="K35" s="323"/>
      <c r="L35" s="320"/>
      <c r="M35" s="160">
        <f>IF(SUM(M14:M34)=0,"",SUM(M14:M34))</f>
      </c>
      <c r="N35" s="272">
        <f>N11</f>
      </c>
      <c r="O35" s="160">
        <f>IF(SUM(O14:O34)=0,"",SUM(O14:O34))</f>
      </c>
      <c r="P35" s="74"/>
      <c r="Q35" s="74"/>
      <c r="T35" s="71"/>
    </row>
    <row r="36" spans="1:20" ht="15.75" customHeight="1">
      <c r="A36" s="19"/>
      <c r="B36" s="19"/>
      <c r="C36" s="19"/>
      <c r="D36" s="19"/>
      <c r="E36" s="19"/>
      <c r="F36" s="19"/>
      <c r="G36" s="19"/>
      <c r="H36" s="117"/>
      <c r="I36" s="19"/>
      <c r="J36" s="19"/>
      <c r="K36" s="19"/>
      <c r="L36" s="19"/>
      <c r="M36" s="19"/>
      <c r="N36" s="19"/>
      <c r="O36" s="19"/>
      <c r="P36" s="19"/>
      <c r="Q36" s="19"/>
      <c r="T36" s="71"/>
    </row>
    <row r="37" spans="1:17" ht="15">
      <c r="A37" s="324">
        <f>IF(OR($C$5="",$C$5=2009,$C$5=2010),"","Degressive Abschreibung ist nur")</f>
      </c>
      <c r="B37" s="325"/>
      <c r="C37" s="325"/>
      <c r="D37" s="144" t="s">
        <v>120</v>
      </c>
      <c r="E37" s="19"/>
      <c r="F37" s="19"/>
      <c r="G37" s="19"/>
      <c r="H37" s="19"/>
      <c r="I37" s="19"/>
      <c r="J37" s="324">
        <f>IF(OR($C$5="",$C$5=2009,$C$5=2010),"","Degressive Abschreibung ist nur")</f>
      </c>
      <c r="K37" s="325"/>
      <c r="L37" s="325"/>
      <c r="M37" s="144" t="s">
        <v>120</v>
      </c>
      <c r="N37" s="149"/>
      <c r="O37" s="149"/>
      <c r="P37" s="155"/>
      <c r="Q37" s="155"/>
    </row>
    <row r="38" spans="1:17" ht="15">
      <c r="A38" s="326">
        <f>IF(OR(C5="",C5=2009,C5=2010),"","bei Neuanschaffung in den Jahren")</f>
      </c>
      <c r="B38" s="325"/>
      <c r="C38" s="325"/>
      <c r="D38" s="197" t="s">
        <v>121</v>
      </c>
      <c r="E38" s="19"/>
      <c r="F38" s="19"/>
      <c r="G38" s="19"/>
      <c r="H38" s="19"/>
      <c r="I38" s="19"/>
      <c r="J38" s="326">
        <f>IF(OR(L5="",L5=2009,L5=2010),"","bei Neuanschaffung in den Jahren")</f>
      </c>
      <c r="K38" s="325"/>
      <c r="L38" s="325"/>
      <c r="M38" s="197" t="s">
        <v>121</v>
      </c>
      <c r="N38" s="33"/>
      <c r="O38" s="33"/>
      <c r="P38" s="33"/>
      <c r="Q38" s="33"/>
    </row>
    <row r="39" spans="1:17" ht="15">
      <c r="A39" s="326">
        <f>IF(OR(C5="",C5=2009,C5=2010),"","2009 und 2010 möglich!")</f>
      </c>
      <c r="B39" s="327"/>
      <c r="C39" s="327"/>
      <c r="D39" s="171"/>
      <c r="E39" s="19"/>
      <c r="F39" s="19"/>
      <c r="G39" s="19"/>
      <c r="H39" s="19"/>
      <c r="I39" s="19"/>
      <c r="J39" s="326">
        <f>IF(OR(L5="",L5=2009,L5=2010),"","2009 und 2010 möglich!")</f>
      </c>
      <c r="K39" s="327"/>
      <c r="L39" s="327"/>
      <c r="M39" s="171"/>
      <c r="N39" s="33"/>
      <c r="O39" s="33"/>
      <c r="P39" s="33"/>
      <c r="Q39" s="33"/>
    </row>
    <row r="40" spans="1:17" ht="15.75">
      <c r="A40" s="125" t="s">
        <v>94</v>
      </c>
      <c r="B40" s="127" t="e">
        <f>Zusammenstellung!#REF!</f>
        <v>#REF!</v>
      </c>
      <c r="C40" s="128">
        <f>BuchJahr</f>
        <v>2009</v>
      </c>
      <c r="D40" s="19"/>
      <c r="E40" s="19"/>
      <c r="F40" s="19"/>
      <c r="G40" s="19"/>
      <c r="H40" s="19"/>
      <c r="I40" s="19"/>
      <c r="J40" s="146"/>
      <c r="K40" s="33"/>
      <c r="L40" s="53"/>
      <c r="M40" s="33"/>
      <c r="N40" s="181"/>
      <c r="O40" s="181"/>
      <c r="P40" s="147"/>
      <c r="Q40" s="147"/>
    </row>
    <row r="42" spans="1:17" ht="15.75">
      <c r="A42" s="19"/>
      <c r="B42" s="19"/>
      <c r="C42" s="19"/>
      <c r="D42" s="19"/>
      <c r="E42" s="19"/>
      <c r="F42" s="19"/>
      <c r="G42" s="19"/>
      <c r="H42" s="19"/>
      <c r="I42" s="19"/>
      <c r="J42" s="146"/>
      <c r="K42" s="33"/>
      <c r="L42" s="56"/>
      <c r="M42" s="146"/>
      <c r="N42" s="154"/>
      <c r="O42" s="154"/>
      <c r="P42" s="44"/>
      <c r="Q42" s="44"/>
    </row>
    <row r="43" spans="1:17" ht="15.75">
      <c r="A43" s="19"/>
      <c r="B43" s="19"/>
      <c r="C43" s="19"/>
      <c r="D43" s="19"/>
      <c r="E43" s="19"/>
      <c r="F43" s="19"/>
      <c r="G43" s="19"/>
      <c r="H43" s="19"/>
      <c r="I43" s="19"/>
      <c r="J43" s="146"/>
      <c r="K43" s="33"/>
      <c r="L43" s="56"/>
      <c r="M43" s="41"/>
      <c r="N43" s="154"/>
      <c r="O43" s="154"/>
      <c r="P43" s="44"/>
      <c r="Q43" s="44"/>
    </row>
    <row r="44" spans="1:17" ht="15.75">
      <c r="A44" s="19"/>
      <c r="B44" s="19"/>
      <c r="C44" s="19"/>
      <c r="D44" s="19"/>
      <c r="E44" s="19"/>
      <c r="F44" s="19"/>
      <c r="G44" s="19"/>
      <c r="H44" s="19"/>
      <c r="I44" s="19"/>
      <c r="J44" s="146"/>
      <c r="K44" s="33"/>
      <c r="L44" s="56"/>
      <c r="M44" s="147"/>
      <c r="N44" s="154"/>
      <c r="O44" s="154"/>
      <c r="P44" s="44"/>
      <c r="Q44" s="44"/>
    </row>
    <row r="45" spans="1:17" ht="15.75">
      <c r="A45" s="19"/>
      <c r="B45" s="19"/>
      <c r="C45" s="19"/>
      <c r="D45" s="19"/>
      <c r="E45" s="19"/>
      <c r="F45" s="19"/>
      <c r="G45" s="19"/>
      <c r="H45" s="19"/>
      <c r="I45" s="19"/>
      <c r="J45" s="146"/>
      <c r="K45" s="33"/>
      <c r="L45" s="56"/>
      <c r="M45" s="51"/>
      <c r="N45" s="154"/>
      <c r="O45" s="154"/>
      <c r="P45" s="44"/>
      <c r="Q45" s="44"/>
    </row>
    <row r="46" spans="10:17" ht="12.75">
      <c r="J46" s="44"/>
      <c r="K46" s="44"/>
      <c r="L46" s="44"/>
      <c r="M46" s="44"/>
      <c r="N46" s="44"/>
      <c r="O46" s="44"/>
      <c r="P46" s="44"/>
      <c r="Q46" s="44"/>
    </row>
    <row r="47" spans="10:17" ht="12.75">
      <c r="J47" s="44"/>
      <c r="K47" s="44"/>
      <c r="L47" s="44"/>
      <c r="M47" s="44"/>
      <c r="N47" s="44"/>
      <c r="O47" s="44"/>
      <c r="P47" s="44"/>
      <c r="Q47" s="44"/>
    </row>
  </sheetData>
  <sheetProtection sheet="1" selectLockedCells="1"/>
  <mergeCells count="8">
    <mergeCell ref="A39:C39"/>
    <mergeCell ref="J39:L39"/>
    <mergeCell ref="A37:C37"/>
    <mergeCell ref="A38:C38"/>
    <mergeCell ref="A35:C35"/>
    <mergeCell ref="J35:L35"/>
    <mergeCell ref="J37:L37"/>
    <mergeCell ref="J38:L38"/>
  </mergeCells>
  <conditionalFormatting sqref="M34">
    <cfRule type="cellIs" priority="1" dxfId="15" operator="equal" stopIfTrue="1">
      <formula>M33</formula>
    </cfRule>
    <cfRule type="cellIs" priority="2" dxfId="15" operator="equal" stopIfTrue="1">
      <formula>#REF!</formula>
    </cfRule>
  </conditionalFormatting>
  <conditionalFormatting sqref="M14:M33 D14:D34">
    <cfRule type="cellIs" priority="3" dxfId="16" operator="equal" stopIfTrue="1">
      <formula>D13</formula>
    </cfRule>
    <cfRule type="cellIs" priority="4" dxfId="16" operator="equal" stopIfTrue="1">
      <formula>D15</formula>
    </cfRule>
  </conditionalFormatting>
  <conditionalFormatting sqref="O11">
    <cfRule type="cellIs" priority="5" dxfId="8" operator="notEqual" stopIfTrue="1">
      <formula>""</formula>
    </cfRule>
  </conditionalFormatting>
  <conditionalFormatting sqref="N26">
    <cfRule type="cellIs" priority="6" dxfId="8" operator="equal" stopIfTrue="1">
      <formula>"noch zu verteilen:"</formula>
    </cfRule>
    <cfRule type="cellIs" priority="7" dxfId="13" operator="equal" stopIfTrue="1">
      <formula>"Verteilung ok"</formula>
    </cfRule>
    <cfRule type="cellIs" priority="8" dxfId="8" operator="equal" stopIfTrue="1">
      <formula>"zu viel verteilt:"</formula>
    </cfRule>
  </conditionalFormatting>
  <conditionalFormatting sqref="M45">
    <cfRule type="cellIs" priority="9" dxfId="9" operator="equal" stopIfTrue="1">
      <formula>"Fehler!"</formula>
    </cfRule>
    <cfRule type="cellIs" priority="10" dxfId="17" operator="equal" stopIfTrue="1">
      <formula>"Aufteilung ok"</formula>
    </cfRule>
  </conditionalFormatting>
  <conditionalFormatting sqref="A11 J11">
    <cfRule type="cellIs" priority="11" dxfId="8" operator="notBetween" stopIfTrue="1">
      <formula>5</formula>
      <formula>12.5</formula>
    </cfRule>
  </conditionalFormatting>
  <conditionalFormatting sqref="A14:A34 J14:J34">
    <cfRule type="cellIs" priority="12" dxfId="11" operator="equal" stopIfTrue="1">
      <formula>$C$40</formula>
    </cfRule>
  </conditionalFormatting>
  <conditionalFormatting sqref="A37:C37 J37:L37">
    <cfRule type="cellIs" priority="13" dxfId="8" operator="equal" stopIfTrue="1">
      <formula>"Degressive Abschreibung ist nur"</formula>
    </cfRule>
  </conditionalFormatting>
  <conditionalFormatting sqref="A38:C38 J38:L38">
    <cfRule type="cellIs" priority="14" dxfId="8" operator="equal" stopIfTrue="1">
      <formula>"bei Neuanschaffung in den Jahren"</formula>
    </cfRule>
  </conditionalFormatting>
  <conditionalFormatting sqref="A39:C39 J39:L39">
    <cfRule type="cellIs" priority="15" dxfId="8" operator="equal" stopIfTrue="1">
      <formula>"2009 und 2010 möglich!"</formula>
    </cfRule>
  </conditionalFormatting>
  <conditionalFormatting sqref="N27">
    <cfRule type="cellIs" priority="16" dxfId="18" operator="equal" stopIfTrue="1">
      <formula>""""""</formula>
    </cfRule>
    <cfRule type="cellIs" priority="17" dxfId="14" operator="equal" stopIfTrue="1">
      <formula>"-"</formula>
    </cfRule>
  </conditionalFormatting>
  <conditionalFormatting sqref="N11">
    <cfRule type="expression" priority="18" dxfId="13" stopIfTrue="1">
      <formula>$N$26="Verteilung ok"</formula>
    </cfRule>
    <cfRule type="expression" priority="19" dxfId="8" stopIfTrue="1">
      <formula>$N$26&lt;&gt;"Verteilung ok"</formula>
    </cfRule>
  </conditionalFormatting>
  <dataValidations count="2">
    <dataValidation type="decimal" operator="greaterThan" allowBlank="1" showInputMessage="1" showErrorMessage="1" error="Bitte eine Zahl größer als 0 eingeben!" sqref="N14:N18">
      <formula1>0</formula1>
    </dataValidation>
    <dataValidation type="decimal" allowBlank="1" showInputMessage="1" showErrorMessage="1" prompt="Zahl ohne   %-Zeichen eingeben!" error="Minimum 5 % - Maximum 12,5 %!" sqref="A11">
      <formula1>5</formula1>
      <formula2>12.5</formula2>
    </dataValidation>
  </dataValidations>
  <printOptions horizontalCentered="1"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>
    <tabColor indexed="14"/>
  </sheetPr>
  <dimension ref="A1:X48"/>
  <sheetViews>
    <sheetView zoomScalePageLayoutView="0" workbookViewId="0" topLeftCell="A1">
      <selection activeCell="B25" sqref="B25:C25"/>
    </sheetView>
  </sheetViews>
  <sheetFormatPr defaultColWidth="11.421875" defaultRowHeight="12.75"/>
  <cols>
    <col min="1" max="1" width="40.7109375" style="0" customWidth="1"/>
    <col min="2" max="2" width="18.57421875" style="0" customWidth="1"/>
    <col min="3" max="3" width="23.7109375" style="0" customWidth="1"/>
    <col min="4" max="4" width="3.7109375" style="0" customWidth="1"/>
    <col min="5" max="5" width="27.140625" style="0" hidden="1" customWidth="1"/>
    <col min="6" max="6" width="18.7109375" style="0" customWidth="1"/>
    <col min="7" max="7" width="19.421875" style="0" customWidth="1"/>
    <col min="8" max="8" width="17.7109375" style="0" customWidth="1"/>
    <col min="9" max="9" width="3.7109375" style="0" customWidth="1"/>
    <col min="10" max="10" width="16.7109375" style="0" customWidth="1"/>
    <col min="11" max="11" width="18.7109375" style="0" customWidth="1"/>
    <col min="12" max="12" width="18.421875" style="0" customWidth="1"/>
    <col min="13" max="13" width="17.7109375" style="0" customWidth="1"/>
    <col min="14" max="14" width="3.7109375" style="0" customWidth="1"/>
    <col min="15" max="16" width="16.7109375" style="0" customWidth="1"/>
    <col min="17" max="17" width="21.57421875" style="0" customWidth="1"/>
    <col min="18" max="18" width="17.57421875" style="0" customWidth="1"/>
    <col min="19" max="19" width="17.7109375" style="0" customWidth="1"/>
    <col min="22" max="22" width="18.28125" style="0" customWidth="1"/>
  </cols>
  <sheetData>
    <row r="1" spans="1:22" ht="18.75">
      <c r="A1" s="283" t="str">
        <f>"Einnahmen-Überschussrechung "&amp;BuchJahr</f>
        <v>Einnahmen-Überschussrechung 2009</v>
      </c>
      <c r="B1" s="328"/>
      <c r="C1" s="287"/>
      <c r="E1" s="43"/>
      <c r="F1" s="33"/>
      <c r="G1" s="33"/>
      <c r="H1" s="33"/>
      <c r="I1" s="33"/>
      <c r="J1" s="33"/>
      <c r="K1" s="33"/>
      <c r="L1" s="33"/>
      <c r="M1" s="33"/>
      <c r="N1" s="44"/>
      <c r="O1" s="44"/>
      <c r="P1" s="44"/>
      <c r="Q1" s="44"/>
      <c r="R1" s="44"/>
      <c r="S1" s="44"/>
      <c r="T1" s="44"/>
      <c r="U1" s="44"/>
      <c r="V1" s="44"/>
    </row>
    <row r="2" spans="1:22" ht="24.75" customHeight="1">
      <c r="A2" s="316">
        <f>IF(AND(SUM(Zusammenstellung!$B$7:$D$18)=0,SUM(Zusammenstellung!$B$27:$G$38)=0),"",IF(AND(OR(Zusammenstellung!$B$18="",Zusammenstellung!$C$18=""),OR(Zusammenstellung!$B$19&lt;&gt;0,Zusammenstellung!$C$19&lt;&gt;0)),"Vorläufig wegen unvollständiger Daten in der Zusammenstellung!",IF(SUM(Zusammenstellung!$B$38:$G$38)=0,"wirklich keine Ausgaben im Dezember?","")))</f>
      </c>
      <c r="B2" s="316"/>
      <c r="C2" s="316"/>
      <c r="E2" s="33"/>
      <c r="F2" s="33"/>
      <c r="G2" s="33"/>
      <c r="H2" s="33"/>
      <c r="I2" s="33"/>
      <c r="J2" s="33"/>
      <c r="K2" s="33"/>
      <c r="L2" s="33"/>
      <c r="M2" s="33"/>
      <c r="N2" s="44"/>
      <c r="O2" s="44"/>
      <c r="P2" s="44"/>
      <c r="Q2" s="44"/>
      <c r="R2" s="44"/>
      <c r="S2" s="44"/>
      <c r="T2" s="44"/>
      <c r="U2" s="44"/>
      <c r="V2" s="44"/>
    </row>
    <row r="3" spans="1:22" ht="19.5" customHeight="1">
      <c r="A3" s="283" t="s">
        <v>36</v>
      </c>
      <c r="B3" s="335"/>
      <c r="C3" s="253" t="s">
        <v>60</v>
      </c>
      <c r="E3" s="40"/>
      <c r="F3" s="40"/>
      <c r="G3" s="40"/>
      <c r="H3" s="33"/>
      <c r="I3" s="33"/>
      <c r="J3" s="33"/>
      <c r="K3" s="33"/>
      <c r="L3" s="33"/>
      <c r="M3" s="33"/>
      <c r="N3" s="44"/>
      <c r="O3" s="44"/>
      <c r="P3" s="44"/>
      <c r="Q3" s="44"/>
      <c r="R3" s="44"/>
      <c r="S3" s="44"/>
      <c r="T3" s="44"/>
      <c r="U3" s="44"/>
      <c r="V3" s="44"/>
    </row>
    <row r="4" spans="1:22" ht="19.5" customHeight="1">
      <c r="A4" s="19"/>
      <c r="B4" s="19"/>
      <c r="C4" s="253" t="s">
        <v>158</v>
      </c>
      <c r="E4" s="40"/>
      <c r="F4" s="40"/>
      <c r="G4" s="40"/>
      <c r="H4" s="33"/>
      <c r="I4" s="33"/>
      <c r="J4" s="33"/>
      <c r="K4" s="33"/>
      <c r="L4" s="33"/>
      <c r="M4" s="33"/>
      <c r="N4" s="44"/>
      <c r="O4" s="44"/>
      <c r="P4" s="44"/>
      <c r="Q4" s="44"/>
      <c r="R4" s="44"/>
      <c r="S4" s="44"/>
      <c r="T4" s="44"/>
      <c r="U4" s="44"/>
      <c r="V4" s="44"/>
    </row>
    <row r="5" spans="1:22" ht="18">
      <c r="A5" s="236" t="s">
        <v>54</v>
      </c>
      <c r="B5" s="203">
        <f>Zusammenstellung!B19</f>
      </c>
      <c r="C5" s="254" t="s">
        <v>45</v>
      </c>
      <c r="E5" s="45"/>
      <c r="F5" s="46"/>
      <c r="G5" s="46"/>
      <c r="H5" s="33"/>
      <c r="I5" s="33"/>
      <c r="J5" s="33"/>
      <c r="K5" s="33"/>
      <c r="L5" s="33"/>
      <c r="M5" s="33"/>
      <c r="N5" s="44"/>
      <c r="O5" s="44"/>
      <c r="P5" s="44"/>
      <c r="Q5" s="44"/>
      <c r="R5" s="44"/>
      <c r="S5" s="44"/>
      <c r="T5" s="44"/>
      <c r="U5" s="44"/>
      <c r="V5" s="44"/>
    </row>
    <row r="6" spans="1:22" ht="18">
      <c r="A6" s="236" t="s">
        <v>56</v>
      </c>
      <c r="B6" s="203">
        <f>Zusammenstellung!C19</f>
      </c>
      <c r="C6" s="254" t="s">
        <v>46</v>
      </c>
      <c r="E6" s="33"/>
      <c r="F6" s="33"/>
      <c r="G6" s="33"/>
      <c r="H6" s="33"/>
      <c r="I6" s="33"/>
      <c r="J6" s="33"/>
      <c r="K6" s="33"/>
      <c r="L6" s="33"/>
      <c r="M6" s="33"/>
      <c r="N6" s="44"/>
      <c r="O6" s="44"/>
      <c r="P6" s="44"/>
      <c r="Q6" s="44"/>
      <c r="R6" s="44"/>
      <c r="S6" s="44"/>
      <c r="T6" s="44"/>
      <c r="U6" s="44"/>
      <c r="V6" s="44"/>
    </row>
    <row r="7" spans="1:22" ht="18">
      <c r="A7" s="236" t="s">
        <v>55</v>
      </c>
      <c r="B7" s="203">
        <f>Zusammenstellung!D19</f>
      </c>
      <c r="C7" s="254" t="s">
        <v>47</v>
      </c>
      <c r="E7" s="47"/>
      <c r="F7" s="33"/>
      <c r="G7" s="33"/>
      <c r="H7" s="33"/>
      <c r="I7" s="33"/>
      <c r="J7" s="47"/>
      <c r="K7" s="33"/>
      <c r="L7" s="33"/>
      <c r="M7" s="33"/>
      <c r="N7" s="44"/>
      <c r="O7" s="47"/>
      <c r="P7" s="33"/>
      <c r="Q7" s="33"/>
      <c r="R7" s="33"/>
      <c r="S7" s="33"/>
      <c r="T7" s="44"/>
      <c r="U7" s="44"/>
      <c r="V7" s="44"/>
    </row>
    <row r="8" spans="1:22" ht="18.75">
      <c r="A8" s="235" t="s">
        <v>29</v>
      </c>
      <c r="B8" s="234">
        <f>SUM(B5:B7)</f>
        <v>0</v>
      </c>
      <c r="C8" s="90"/>
      <c r="E8" s="33"/>
      <c r="F8" s="33"/>
      <c r="G8" s="33"/>
      <c r="H8" s="33"/>
      <c r="I8" s="33"/>
      <c r="J8" s="33"/>
      <c r="K8" s="33"/>
      <c r="L8" s="33"/>
      <c r="M8" s="33"/>
      <c r="N8" s="44"/>
      <c r="O8" s="33"/>
      <c r="P8" s="33"/>
      <c r="Q8" s="33"/>
      <c r="R8" s="33"/>
      <c r="S8" s="33"/>
      <c r="T8" s="44"/>
      <c r="U8" s="44"/>
      <c r="V8" s="44"/>
    </row>
    <row r="9" spans="1:22" ht="18">
      <c r="A9" s="204"/>
      <c r="B9" s="205"/>
      <c r="C9" s="90"/>
      <c r="E9" s="33"/>
      <c r="F9" s="33"/>
      <c r="G9" s="33"/>
      <c r="H9" s="33"/>
      <c r="I9" s="33"/>
      <c r="J9" s="40"/>
      <c r="K9" s="40"/>
      <c r="L9" s="39"/>
      <c r="M9" s="40"/>
      <c r="N9" s="44"/>
      <c r="O9" s="48"/>
      <c r="P9" s="40"/>
      <c r="Q9" s="39"/>
      <c r="R9" s="39"/>
      <c r="S9" s="40"/>
      <c r="T9" s="44"/>
      <c r="U9" s="44"/>
      <c r="V9" s="44"/>
    </row>
    <row r="10" spans="1:22" ht="18.75">
      <c r="A10" s="283" t="s">
        <v>37</v>
      </c>
      <c r="B10" s="335"/>
      <c r="C10" s="90"/>
      <c r="E10" s="40"/>
      <c r="F10" s="40"/>
      <c r="G10" s="40"/>
      <c r="H10" s="33"/>
      <c r="I10" s="33"/>
      <c r="J10" s="40"/>
      <c r="K10" s="40"/>
      <c r="L10" s="39"/>
      <c r="M10" s="40"/>
      <c r="N10" s="44"/>
      <c r="O10" s="48"/>
      <c r="P10" s="40"/>
      <c r="Q10" s="39"/>
      <c r="R10" s="39"/>
      <c r="S10" s="40"/>
      <c r="T10" s="44"/>
      <c r="U10" s="44"/>
      <c r="V10" s="44"/>
    </row>
    <row r="11" spans="1:22" ht="18">
      <c r="A11" s="236" t="s">
        <v>30</v>
      </c>
      <c r="B11" s="35">
        <f>B32</f>
      </c>
      <c r="C11" s="254" t="s">
        <v>48</v>
      </c>
      <c r="E11" s="41"/>
      <c r="F11" s="41"/>
      <c r="G11" s="41"/>
      <c r="H11" s="33"/>
      <c r="I11" s="33"/>
      <c r="J11" s="41"/>
      <c r="K11" s="41"/>
      <c r="L11" s="41"/>
      <c r="M11" s="41"/>
      <c r="N11" s="44"/>
      <c r="O11" s="49"/>
      <c r="P11" s="41"/>
      <c r="Q11" s="41"/>
      <c r="R11" s="41"/>
      <c r="S11" s="41"/>
      <c r="T11" s="44"/>
      <c r="U11" s="44"/>
      <c r="V11" s="44"/>
    </row>
    <row r="12" spans="1:22" ht="18">
      <c r="A12" s="236" t="s">
        <v>31</v>
      </c>
      <c r="B12" s="35">
        <f>Zusammenstellung!B39</f>
      </c>
      <c r="C12" s="254" t="s">
        <v>49</v>
      </c>
      <c r="E12" s="33"/>
      <c r="F12" s="34"/>
      <c r="G12" s="33"/>
      <c r="H12" s="33"/>
      <c r="I12" s="33"/>
      <c r="J12" s="33"/>
      <c r="K12" s="33"/>
      <c r="L12" s="33"/>
      <c r="M12" s="33"/>
      <c r="N12" s="44"/>
      <c r="O12" s="33"/>
      <c r="P12" s="33"/>
      <c r="Q12" s="33"/>
      <c r="R12" s="33"/>
      <c r="S12" s="33"/>
      <c r="T12" s="44"/>
      <c r="U12" s="44"/>
      <c r="V12" s="44"/>
    </row>
    <row r="13" spans="1:22" ht="18">
      <c r="A13" s="236" t="s">
        <v>20</v>
      </c>
      <c r="B13" s="203">
        <f>Zusammenstellung!D39</f>
      </c>
      <c r="C13" s="332" t="s">
        <v>52</v>
      </c>
      <c r="E13" s="50"/>
      <c r="F13" s="33"/>
      <c r="G13" s="33"/>
      <c r="H13" s="33"/>
      <c r="I13" s="33"/>
      <c r="J13" s="50"/>
      <c r="K13" s="44"/>
      <c r="L13" s="44"/>
      <c r="M13" s="44"/>
      <c r="N13" s="44"/>
      <c r="O13" s="50"/>
      <c r="P13" s="44"/>
      <c r="Q13" s="44"/>
      <c r="R13" s="44"/>
      <c r="S13" s="44"/>
      <c r="T13" s="44"/>
      <c r="U13" s="44"/>
      <c r="V13" s="44"/>
    </row>
    <row r="14" spans="1:24" ht="18">
      <c r="A14" s="236" t="s">
        <v>21</v>
      </c>
      <c r="B14" s="203">
        <f>Zusammenstellung!E39</f>
      </c>
      <c r="C14" s="333"/>
      <c r="E14" s="51"/>
      <c r="F14" s="42"/>
      <c r="G14" s="42"/>
      <c r="H14" s="42"/>
      <c r="I14" s="33"/>
      <c r="J14" s="51"/>
      <c r="K14" s="42"/>
      <c r="L14" s="42"/>
      <c r="M14" s="42"/>
      <c r="N14" s="44"/>
      <c r="O14" s="51"/>
      <c r="P14" s="42"/>
      <c r="Q14" s="42"/>
      <c r="R14" s="42"/>
      <c r="S14" s="42"/>
      <c r="T14" s="52"/>
      <c r="U14" s="52"/>
      <c r="V14" s="42"/>
      <c r="W14" s="8"/>
      <c r="X14" s="8"/>
    </row>
    <row r="15" spans="1:22" ht="18">
      <c r="A15" s="236" t="s">
        <v>32</v>
      </c>
      <c r="B15" s="203">
        <f>Zusammenstellung!F39</f>
      </c>
      <c r="C15" s="334"/>
      <c r="E15" s="51"/>
      <c r="F15" s="53"/>
      <c r="G15" s="54"/>
      <c r="H15" s="54"/>
      <c r="I15" s="33"/>
      <c r="J15" s="51"/>
      <c r="K15" s="53"/>
      <c r="L15" s="55"/>
      <c r="M15" s="53"/>
      <c r="N15" s="44"/>
      <c r="O15" s="51"/>
      <c r="P15" s="53"/>
      <c r="Q15" s="56"/>
      <c r="R15" s="56"/>
      <c r="S15" s="53"/>
      <c r="T15" s="57"/>
      <c r="U15" s="58"/>
      <c r="V15" s="44"/>
    </row>
    <row r="16" spans="1:22" ht="18">
      <c r="A16" s="236" t="s">
        <v>35</v>
      </c>
      <c r="B16" s="203">
        <f>Zusammenstellung!G39</f>
      </c>
      <c r="C16" s="254" t="s">
        <v>50</v>
      </c>
      <c r="E16" s="59"/>
      <c r="F16" s="53"/>
      <c r="G16" s="54"/>
      <c r="H16" s="54"/>
      <c r="I16" s="33"/>
      <c r="J16" s="59"/>
      <c r="K16" s="53"/>
      <c r="L16" s="55"/>
      <c r="M16" s="53"/>
      <c r="N16" s="44"/>
      <c r="O16" s="59"/>
      <c r="P16" s="53"/>
      <c r="Q16" s="56"/>
      <c r="R16" s="56"/>
      <c r="S16" s="53"/>
      <c r="T16" s="57"/>
      <c r="U16" s="58"/>
      <c r="V16" s="58"/>
    </row>
    <row r="17" spans="1:22" ht="18">
      <c r="A17" s="236" t="s">
        <v>33</v>
      </c>
      <c r="B17" s="203">
        <f>Zusammenstellung!C39</f>
      </c>
      <c r="C17" s="254" t="s">
        <v>51</v>
      </c>
      <c r="E17" s="59"/>
      <c r="F17" s="53"/>
      <c r="G17" s="54"/>
      <c r="H17" s="54"/>
      <c r="I17" s="33"/>
      <c r="J17" s="59"/>
      <c r="K17" s="53"/>
      <c r="L17" s="55"/>
      <c r="M17" s="53"/>
      <c r="N17" s="44"/>
      <c r="O17" s="59"/>
      <c r="P17" s="53"/>
      <c r="Q17" s="56"/>
      <c r="R17" s="56"/>
      <c r="S17" s="53"/>
      <c r="T17" s="57"/>
      <c r="U17" s="58"/>
      <c r="V17" s="58"/>
    </row>
    <row r="18" spans="1:22" ht="18.75">
      <c r="A18" s="235" t="s">
        <v>34</v>
      </c>
      <c r="B18" s="234">
        <f>SUM(B11:B17)</f>
        <v>0</v>
      </c>
      <c r="C18" s="255" t="s">
        <v>133</v>
      </c>
      <c r="E18" s="59"/>
      <c r="F18" s="53"/>
      <c r="G18" s="54"/>
      <c r="H18" s="54"/>
      <c r="I18" s="33"/>
      <c r="J18" s="59"/>
      <c r="K18" s="53"/>
      <c r="L18" s="55"/>
      <c r="M18" s="53"/>
      <c r="N18" s="44"/>
      <c r="O18" s="59"/>
      <c r="P18" s="53"/>
      <c r="Q18" s="56"/>
      <c r="R18" s="56"/>
      <c r="S18" s="53"/>
      <c r="T18" s="57"/>
      <c r="U18" s="58"/>
      <c r="V18" s="58"/>
    </row>
    <row r="19" spans="1:22" ht="18">
      <c r="A19" s="204"/>
      <c r="B19" s="205"/>
      <c r="C19" s="256"/>
      <c r="E19" s="59"/>
      <c r="F19" s="53"/>
      <c r="G19" s="54"/>
      <c r="H19" s="54"/>
      <c r="I19" s="33"/>
      <c r="J19" s="59"/>
      <c r="K19" s="53"/>
      <c r="L19" s="55"/>
      <c r="M19" s="53"/>
      <c r="N19" s="44"/>
      <c r="O19" s="59"/>
      <c r="P19" s="53"/>
      <c r="Q19" s="56"/>
      <c r="R19" s="56"/>
      <c r="S19" s="53"/>
      <c r="T19" s="57"/>
      <c r="U19" s="58"/>
      <c r="V19" s="58"/>
    </row>
    <row r="20" spans="1:22" ht="18.75">
      <c r="A20" s="235" t="str">
        <f>IF(B20=0,"Ergebnis",IF(B20&lt;0,"Verlust","Gewinn"))</f>
        <v>Ergebnis</v>
      </c>
      <c r="B20" s="234">
        <f>B8-B18</f>
        <v>0</v>
      </c>
      <c r="C20" s="255" t="s">
        <v>134</v>
      </c>
      <c r="E20" s="59"/>
      <c r="F20" s="200"/>
      <c r="G20" s="54"/>
      <c r="H20" s="54"/>
      <c r="I20" s="33"/>
      <c r="J20" s="59"/>
      <c r="K20" s="53"/>
      <c r="L20" s="53"/>
      <c r="M20" s="53"/>
      <c r="N20" s="60"/>
      <c r="O20" s="59"/>
      <c r="P20" s="53"/>
      <c r="Q20" s="56"/>
      <c r="R20" s="56"/>
      <c r="S20" s="53"/>
      <c r="T20" s="57"/>
      <c r="U20" s="58"/>
      <c r="V20" s="58"/>
    </row>
    <row r="21" spans="1:22" ht="18.75" customHeight="1">
      <c r="A21" s="206"/>
      <c r="B21" s="207"/>
      <c r="C21" s="90"/>
      <c r="E21" s="59"/>
      <c r="F21" s="53"/>
      <c r="G21" s="54"/>
      <c r="H21" s="54"/>
      <c r="I21" s="33"/>
      <c r="J21" s="59"/>
      <c r="K21" s="53"/>
      <c r="L21" s="53"/>
      <c r="M21" s="53"/>
      <c r="N21" s="60"/>
      <c r="O21" s="59"/>
      <c r="P21" s="53"/>
      <c r="Q21" s="56"/>
      <c r="R21" s="56"/>
      <c r="S21" s="53"/>
      <c r="T21" s="57"/>
      <c r="U21" s="58"/>
      <c r="V21" s="58"/>
    </row>
    <row r="22" spans="1:22" ht="18.75" customHeight="1">
      <c r="A22" s="283" t="s">
        <v>73</v>
      </c>
      <c r="B22" s="331"/>
      <c r="C22" s="90"/>
      <c r="E22" s="59"/>
      <c r="F22" s="53"/>
      <c r="G22" s="54"/>
      <c r="H22" s="54"/>
      <c r="I22" s="33"/>
      <c r="J22" s="59"/>
      <c r="K22" s="53"/>
      <c r="L22" s="53"/>
      <c r="M22" s="53"/>
      <c r="N22" s="60"/>
      <c r="O22" s="59"/>
      <c r="P22" s="53"/>
      <c r="Q22" s="56"/>
      <c r="R22" s="56"/>
      <c r="S22" s="53"/>
      <c r="T22" s="57"/>
      <c r="U22" s="58"/>
      <c r="V22" s="58"/>
    </row>
    <row r="23" spans="1:22" ht="18.75" customHeight="1">
      <c r="A23" s="236" t="s">
        <v>142</v>
      </c>
      <c r="B23" s="218">
        <f>IF(NeuJahr="","",NeuJahr)</f>
      </c>
      <c r="C23" s="195">
        <f>IF(B23=0,"Ansch.Jahr fehlt im AfA-Blatt","")</f>
      </c>
      <c r="E23" s="1"/>
      <c r="F23" s="200"/>
      <c r="G23" s="202"/>
      <c r="H23" s="54"/>
      <c r="I23" s="33"/>
      <c r="J23" s="59"/>
      <c r="K23" s="53"/>
      <c r="L23" s="53"/>
      <c r="M23" s="53"/>
      <c r="N23" s="60"/>
      <c r="O23" s="59"/>
      <c r="P23" s="53"/>
      <c r="Q23" s="56"/>
      <c r="R23" s="56"/>
      <c r="S23" s="53"/>
      <c r="T23" s="57"/>
      <c r="U23" s="58"/>
      <c r="V23" s="58"/>
    </row>
    <row r="24" spans="1:22" ht="18.75" customHeight="1">
      <c r="A24" s="236" t="s">
        <v>141</v>
      </c>
      <c r="B24" s="219">
        <f>IF(BuchJahr="","",BuchJahr)</f>
        <v>2009</v>
      </c>
      <c r="C24" s="67" t="s">
        <v>159</v>
      </c>
      <c r="E24" s="198" t="s">
        <v>145</v>
      </c>
      <c r="F24" s="200"/>
      <c r="G24" s="202"/>
      <c r="H24" s="54"/>
      <c r="I24" s="33"/>
      <c r="J24" s="59"/>
      <c r="K24" s="53"/>
      <c r="L24" s="53"/>
      <c r="M24" s="53"/>
      <c r="N24" s="60"/>
      <c r="O24" s="59"/>
      <c r="P24" s="53"/>
      <c r="Q24" s="56"/>
      <c r="R24" s="56"/>
      <c r="S24" s="53"/>
      <c r="T24" s="57"/>
      <c r="U24" s="58"/>
      <c r="V24" s="58"/>
    </row>
    <row r="25" spans="1:22" ht="18.75" customHeight="1">
      <c r="A25" s="237" t="s">
        <v>143</v>
      </c>
      <c r="B25" s="329" t="s">
        <v>145</v>
      </c>
      <c r="C25" s="330"/>
      <c r="E25" s="108" t="s">
        <v>138</v>
      </c>
      <c r="G25" s="54"/>
      <c r="H25" s="54"/>
      <c r="I25" s="33"/>
      <c r="J25" s="59"/>
      <c r="K25" s="53"/>
      <c r="L25" s="53"/>
      <c r="M25" s="53"/>
      <c r="N25" s="44"/>
      <c r="O25" s="59"/>
      <c r="P25" s="53"/>
      <c r="Q25" s="56"/>
      <c r="R25" s="56"/>
      <c r="S25" s="53"/>
      <c r="T25" s="57"/>
      <c r="U25" s="58"/>
      <c r="V25" s="58"/>
    </row>
    <row r="26" spans="1:22" ht="18.75" customHeight="1">
      <c r="A26" s="238"/>
      <c r="B26" s="205"/>
      <c r="C26" s="221"/>
      <c r="E26" s="108" t="s">
        <v>139</v>
      </c>
      <c r="F26" s="201"/>
      <c r="G26" s="54"/>
      <c r="H26" s="54"/>
      <c r="I26" s="33"/>
      <c r="J26" s="59"/>
      <c r="K26" s="53"/>
      <c r="L26" s="53"/>
      <c r="M26" s="53"/>
      <c r="N26" s="44"/>
      <c r="O26" s="59"/>
      <c r="P26" s="53"/>
      <c r="Q26" s="56"/>
      <c r="R26" s="56"/>
      <c r="S26" s="53"/>
      <c r="T26" s="57"/>
      <c r="U26" s="58"/>
      <c r="V26" s="58"/>
    </row>
    <row r="27" spans="1:22" ht="18.75" customHeight="1">
      <c r="A27" s="236" t="str">
        <f>"Buchwert zum 01.01."&amp;B24</f>
        <v>Buchwert zum 01.01.2009</v>
      </c>
      <c r="B27" s="35">
        <f>IF(OR($B$23="",$B$24=""),"",IF($E$30=1,INDEX(linoSo,MATCH(BuchJahr,Laufzeit,0),1),IF($E$30=2,INDEX(linmSo,MATCH(BuchJahr,Laufzeit,0),1),IF($E$30=3,INDEX(degAfA,MATCH(BuchJahr,Laufzeit,0),1),IF($E$30=4,INDEX(degmSo,MATCH(BuchJahr,Laufzeit,0),1),"AfA-Art fehlt!")))))</f>
      </c>
      <c r="C27" s="221"/>
      <c r="E27" s="108" t="s">
        <v>144</v>
      </c>
      <c r="F27" s="201"/>
      <c r="G27" s="54"/>
      <c r="H27" s="54"/>
      <c r="I27" s="33"/>
      <c r="J27" s="59"/>
      <c r="K27" s="53"/>
      <c r="L27" s="53"/>
      <c r="M27" s="53"/>
      <c r="N27" s="44"/>
      <c r="O27" s="59"/>
      <c r="P27" s="53"/>
      <c r="Q27" s="56"/>
      <c r="R27" s="56"/>
      <c r="S27" s="53"/>
      <c r="T27" s="57"/>
      <c r="U27" s="58"/>
      <c r="V27" s="58"/>
    </row>
    <row r="28" spans="1:22" ht="18.75" customHeight="1">
      <c r="A28" s="236" t="str">
        <f>"Buchwert zum 31.12."&amp;B24</f>
        <v>Buchwert zum 31.12.2009</v>
      </c>
      <c r="B28" s="35">
        <f>IF(OR($B$23="",$B$24=""),"",IF($E$30=1,INDEX(linoSo,MATCH(BuchJahr,Laufzeit,0),3),IF($E$30=2,INDEX(linmSo,MATCH(BuchJahr,Laufzeit,0),5),IF($E$30=3,INDEX(degoSo,MATCH(BuchJahr,Laufzeit,0),3),IF($E$30=4,INDEX(degmSo,MATCH(BuchJahr,Laufzeit,0),6),"AfA-Art fehlt!")))))</f>
      </c>
      <c r="C28" s="221"/>
      <c r="E28" s="108" t="s">
        <v>140</v>
      </c>
      <c r="F28" s="201"/>
      <c r="G28" s="54"/>
      <c r="H28" s="54"/>
      <c r="I28" s="33"/>
      <c r="J28" s="59"/>
      <c r="K28" s="53"/>
      <c r="L28" s="53"/>
      <c r="M28" s="53"/>
      <c r="N28" s="44"/>
      <c r="O28" s="59"/>
      <c r="P28" s="53"/>
      <c r="Q28" s="56"/>
      <c r="R28" s="56"/>
      <c r="S28" s="53"/>
      <c r="T28" s="57"/>
      <c r="U28" s="58"/>
      <c r="V28" s="58"/>
    </row>
    <row r="29" spans="1:22" ht="18.75" customHeight="1">
      <c r="A29" s="90"/>
      <c r="B29" s="213"/>
      <c r="C29" s="208"/>
      <c r="E29" s="108"/>
      <c r="F29" s="201"/>
      <c r="G29" s="54"/>
      <c r="H29" s="54"/>
      <c r="I29" s="33"/>
      <c r="J29" s="59"/>
      <c r="K29" s="53"/>
      <c r="L29" s="53"/>
      <c r="M29" s="53"/>
      <c r="N29" s="44"/>
      <c r="O29" s="59"/>
      <c r="P29" s="53"/>
      <c r="Q29" s="56"/>
      <c r="R29" s="56"/>
      <c r="S29" s="53"/>
      <c r="T29" s="57"/>
      <c r="U29" s="58"/>
      <c r="V29" s="58"/>
    </row>
    <row r="30" spans="1:22" ht="18.75" customHeight="1">
      <c r="A30" s="236" t="str">
        <f>IF(OR(E30=1,E30=2),"lineare Abschreibung",IF(OR(E30=3,E30=4),"degressiv / lineare Abschreibung","Afa-Art wählen!"))</f>
        <v>Afa-Art wählen!</v>
      </c>
      <c r="B30" s="35">
        <f>IF(OR($B$23="",$B$24=""),"",IF($E$30=1,INDEX(linoSo,MATCH(BuchJahr,Laufzeit,0),2),IF($E$30=2,INDEX(linmSo,MATCH(BuchJahr,Laufzeit,0),2),IF($E$30=3,INDEX(degAfA,MATCH(BuchJahr,Laufzeit,0),2),IF($E$30=4,INDEX(degmSo,MATCH(BuchJahr,Laufzeit,0),2),"AfA-Art fehlt!")))))</f>
      </c>
      <c r="C30" s="208"/>
      <c r="E30" s="212">
        <f>IF(B25="linear ohne Sonderabschreibung",1,IF(B25="linear mit Sonderabschreibung",2,IF(B25="degressiv ohne Sonderabschreibung",3,IF(B25="degressiv mit Sonderabschreibung",4,5))))</f>
        <v>5</v>
      </c>
      <c r="F30" s="201"/>
      <c r="G30" s="54"/>
      <c r="H30" s="54"/>
      <c r="I30" s="33"/>
      <c r="J30" s="59"/>
      <c r="K30" s="53"/>
      <c r="L30" s="53"/>
      <c r="M30" s="53"/>
      <c r="N30" s="44"/>
      <c r="O30" s="59"/>
      <c r="P30" s="53"/>
      <c r="Q30" s="56"/>
      <c r="R30" s="56"/>
      <c r="S30" s="53"/>
      <c r="T30" s="57"/>
      <c r="U30" s="58"/>
      <c r="V30" s="58"/>
    </row>
    <row r="31" spans="1:22" ht="18.75" customHeight="1">
      <c r="A31" s="236" t="s">
        <v>122</v>
      </c>
      <c r="B31" s="35">
        <f>IF(B23="","",IF(B30="AfA-Art fehlt!","AfA-Art fehlt!",IF(OR(E30=1,E30=3,E23&gt;5),"-",IF(E30=2,INDEX(linmSo,MATCH(BuchJahr,Laufzeit,0),3),IF(E30=4,INDEX(degmSo,MATCH(BuchJahr,Laufzeit,0),3),"AfA-Art fehlt!")))))</f>
      </c>
      <c r="C31" s="209"/>
      <c r="E31" s="59"/>
      <c r="F31" s="199"/>
      <c r="G31" s="54"/>
      <c r="H31" s="54"/>
      <c r="I31" s="33"/>
      <c r="J31" s="59"/>
      <c r="K31" s="53"/>
      <c r="L31" s="53"/>
      <c r="M31" s="53"/>
      <c r="N31" s="44"/>
      <c r="O31" s="59"/>
      <c r="P31" s="53"/>
      <c r="Q31" s="56"/>
      <c r="R31" s="56"/>
      <c r="S31" s="53"/>
      <c r="T31" s="57"/>
      <c r="U31" s="58"/>
      <c r="V31" s="58"/>
    </row>
    <row r="32" spans="1:22" ht="18.75" customHeight="1">
      <c r="A32" s="236" t="s">
        <v>146</v>
      </c>
      <c r="B32" s="35">
        <f>IF(OR($B$23="",$B$24=""),"",IF($E$30=1,INDEX(linoSo,MATCH(BuchJahr,Laufzeit,0),2),IF($E$30=2,INDEX(linmSo,MATCH(BuchJahr,Laufzeit,0),4),IF($E$30=3,INDEX(degoSo,MATCH(BuchJahr,Laufzeit,0),2),IF($E$30=4,INDEX(degmSo,MATCH(BuchJahr,Laufzeit,0),4),"AfA-Art fehlt!")))))</f>
      </c>
      <c r="C32" s="208"/>
      <c r="E32" s="59"/>
      <c r="F32" s="199"/>
      <c r="G32" s="54"/>
      <c r="H32" s="54"/>
      <c r="I32" s="33"/>
      <c r="J32" s="59"/>
      <c r="K32" s="53"/>
      <c r="L32" s="53"/>
      <c r="M32" s="53"/>
      <c r="N32" s="44"/>
      <c r="O32" s="59"/>
      <c r="P32" s="53"/>
      <c r="Q32" s="56"/>
      <c r="R32" s="56"/>
      <c r="S32" s="53"/>
      <c r="T32" s="57"/>
      <c r="U32" s="58"/>
      <c r="V32" s="58"/>
    </row>
    <row r="33" spans="1:22" ht="18.75" customHeight="1">
      <c r="A33" s="19"/>
      <c r="B33" s="19"/>
      <c r="C33" s="30"/>
      <c r="E33" s="59"/>
      <c r="F33" s="53"/>
      <c r="G33" s="54"/>
      <c r="H33" s="54"/>
      <c r="I33" s="33"/>
      <c r="J33" s="59"/>
      <c r="K33" s="53"/>
      <c r="L33" s="53"/>
      <c r="M33" s="53"/>
      <c r="N33" s="44"/>
      <c r="O33" s="59"/>
      <c r="P33" s="53"/>
      <c r="Q33" s="56"/>
      <c r="R33" s="56"/>
      <c r="S33" s="53"/>
      <c r="T33" s="57"/>
      <c r="U33" s="58"/>
      <c r="V33" s="58"/>
    </row>
    <row r="34" spans="1:22" ht="18.75" customHeight="1">
      <c r="A34" s="24" t="s">
        <v>59</v>
      </c>
      <c r="B34" s="151"/>
      <c r="C34" s="19"/>
      <c r="E34" s="59"/>
      <c r="F34" s="53"/>
      <c r="G34" s="54"/>
      <c r="H34" s="54"/>
      <c r="I34" s="33"/>
      <c r="J34" s="59"/>
      <c r="K34" s="53"/>
      <c r="L34" s="53"/>
      <c r="M34" s="53"/>
      <c r="N34" s="44"/>
      <c r="O34" s="59"/>
      <c r="P34" s="53"/>
      <c r="Q34" s="56"/>
      <c r="R34" s="56"/>
      <c r="S34" s="53"/>
      <c r="T34" s="57"/>
      <c r="U34" s="58"/>
      <c r="V34" s="58"/>
    </row>
    <row r="35" spans="1:22" ht="18.75" customHeight="1">
      <c r="A35" s="25" t="s">
        <v>109</v>
      </c>
      <c r="B35" s="210"/>
      <c r="C35" s="19"/>
      <c r="E35" s="59"/>
      <c r="F35" s="53"/>
      <c r="G35" s="54"/>
      <c r="H35" s="54"/>
      <c r="I35" s="33"/>
      <c r="J35" s="59"/>
      <c r="K35" s="53"/>
      <c r="L35" s="53"/>
      <c r="M35" s="53"/>
      <c r="N35" s="44"/>
      <c r="O35" s="59"/>
      <c r="P35" s="53"/>
      <c r="Q35" s="56"/>
      <c r="R35" s="56"/>
      <c r="S35" s="53"/>
      <c r="T35" s="57"/>
      <c r="U35" s="58"/>
      <c r="V35" s="58"/>
    </row>
    <row r="36" spans="1:22" ht="18.75" customHeight="1">
      <c r="A36" s="25" t="s">
        <v>102</v>
      </c>
      <c r="B36" s="210"/>
      <c r="C36" s="19"/>
      <c r="E36" s="59"/>
      <c r="F36" s="53"/>
      <c r="G36" s="54"/>
      <c r="H36" s="54"/>
      <c r="I36" s="33"/>
      <c r="J36" s="59"/>
      <c r="K36" s="53"/>
      <c r="L36" s="53"/>
      <c r="M36" s="53"/>
      <c r="N36" s="44"/>
      <c r="O36" s="59"/>
      <c r="P36" s="53"/>
      <c r="Q36" s="56"/>
      <c r="R36" s="56"/>
      <c r="S36" s="53"/>
      <c r="T36" s="57"/>
      <c r="U36" s="58"/>
      <c r="V36" s="58"/>
    </row>
    <row r="37" spans="1:22" ht="18.75" customHeight="1">
      <c r="A37" s="25" t="s">
        <v>58</v>
      </c>
      <c r="B37" s="211"/>
      <c r="C37" s="19"/>
      <c r="E37" s="59"/>
      <c r="F37" s="53"/>
      <c r="G37" s="54"/>
      <c r="H37" s="54"/>
      <c r="I37" s="33"/>
      <c r="J37" s="59"/>
      <c r="K37" s="53"/>
      <c r="L37" s="53"/>
      <c r="M37" s="53"/>
      <c r="N37" s="44"/>
      <c r="O37" s="59"/>
      <c r="P37" s="53"/>
      <c r="Q37" s="56"/>
      <c r="R37" s="56"/>
      <c r="S37" s="53"/>
      <c r="T37" s="57"/>
      <c r="U37" s="58"/>
      <c r="V37" s="58"/>
    </row>
    <row r="38" spans="1:22" ht="18.75" customHeight="1">
      <c r="A38" s="25" t="s">
        <v>82</v>
      </c>
      <c r="B38" s="210"/>
      <c r="C38" s="19"/>
      <c r="E38" s="59"/>
      <c r="F38" s="53"/>
      <c r="G38" s="54"/>
      <c r="H38" s="54"/>
      <c r="I38" s="3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8.75" customHeight="1">
      <c r="A39" s="8"/>
      <c r="B39" s="7"/>
      <c r="E39" s="44"/>
      <c r="F39" s="44"/>
      <c r="G39" s="44"/>
      <c r="H39" s="44"/>
      <c r="I39" s="33"/>
      <c r="J39" s="61"/>
      <c r="K39" s="33"/>
      <c r="L39" s="33"/>
      <c r="M39" s="33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8.75" customHeight="1">
      <c r="A40" s="12"/>
      <c r="B40" s="13"/>
      <c r="E40" s="44"/>
      <c r="F40" s="44"/>
      <c r="G40" s="44"/>
      <c r="H40" s="44"/>
      <c r="I40" s="33"/>
      <c r="J40" s="62"/>
      <c r="K40" s="33"/>
      <c r="L40" s="33"/>
      <c r="M40" s="33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2.75">
      <c r="A41" s="8"/>
      <c r="B41" s="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8.75">
      <c r="A42" s="9"/>
      <c r="B42" s="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8.75">
      <c r="A43" s="10"/>
      <c r="B43" s="11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8.75">
      <c r="A44" s="10"/>
      <c r="B44" s="11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8.75">
      <c r="A45" s="9"/>
      <c r="B45" s="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</sheetData>
  <sheetProtection sheet="1" selectLockedCells="1"/>
  <mergeCells count="7">
    <mergeCell ref="A1:C1"/>
    <mergeCell ref="B25:C25"/>
    <mergeCell ref="A22:B22"/>
    <mergeCell ref="C13:C15"/>
    <mergeCell ref="A3:B3"/>
    <mergeCell ref="A10:B10"/>
    <mergeCell ref="A2:C2"/>
  </mergeCells>
  <conditionalFormatting sqref="B20">
    <cfRule type="cellIs" priority="1" dxfId="19" operator="lessThan" stopIfTrue="1">
      <formula>0</formula>
    </cfRule>
  </conditionalFormatting>
  <conditionalFormatting sqref="B23 B27:B28 B30:B32">
    <cfRule type="cellIs" priority="2" dxfId="8" operator="equal" stopIfTrue="1">
      <formula>"AfA-Art wählen!"</formula>
    </cfRule>
  </conditionalFormatting>
  <conditionalFormatting sqref="B11">
    <cfRule type="cellIs" priority="3" dxfId="20" operator="equal" stopIfTrue="1">
      <formula>"AfA-Art fehlt!"</formula>
    </cfRule>
  </conditionalFormatting>
  <conditionalFormatting sqref="B25:C25">
    <cfRule type="cellIs" priority="4" dxfId="21" operator="equal" stopIfTrue="1">
      <formula>"Hier klicken und AfA-Art wählen!"</formula>
    </cfRule>
  </conditionalFormatting>
  <conditionalFormatting sqref="A2:C2">
    <cfRule type="cellIs" priority="5" dxfId="7" operator="notEqual" stopIfTrue="1">
      <formula>""</formula>
    </cfRule>
  </conditionalFormatting>
  <dataValidations count="1">
    <dataValidation type="list" allowBlank="1" showInputMessage="1" showErrorMessage="1" sqref="B25">
      <formula1>$E$24:$E$28</formula1>
    </dataValidation>
  </dataValidation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Eckl</dc:creator>
  <cp:keywords/>
  <dc:description/>
  <cp:lastModifiedBy>Franz Eckl</cp:lastModifiedBy>
  <cp:lastPrinted>2009-09-25T14:49:26Z</cp:lastPrinted>
  <dcterms:created xsi:type="dcterms:W3CDTF">2009-07-27T19:32:47Z</dcterms:created>
  <dcterms:modified xsi:type="dcterms:W3CDTF">2009-09-27T09:29:27Z</dcterms:modified>
  <cp:category/>
  <cp:version/>
  <cp:contentType/>
  <cp:contentStatus/>
</cp:coreProperties>
</file>